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216" tabRatio="861" activeTab="3"/>
  </bookViews>
  <sheets>
    <sheet name="月報-1" sheetId="1" r:id="rId1"/>
    <sheet name="月報-2" sheetId="2" r:id="rId2"/>
    <sheet name="月報-3" sheetId="3" r:id="rId3"/>
    <sheet name="月報-4" sheetId="4" r:id="rId4"/>
    <sheet name="月報-5" sheetId="5" r:id="rId5"/>
    <sheet name="月報-6" sheetId="6" r:id="rId6"/>
    <sheet name="月報-7" sheetId="7" r:id="rId7"/>
    <sheet name="月報-8" sheetId="8" r:id="rId8"/>
    <sheet name="月報-9" sheetId="9" r:id="rId9"/>
    <sheet name="月報-10" sheetId="10" r:id="rId10"/>
    <sheet name="月報-11" sheetId="11" r:id="rId11"/>
    <sheet name="月報-12" sheetId="12" r:id="rId12"/>
    <sheet name="年報" sheetId="13" r:id="rId13"/>
  </sheets>
  <definedNames>
    <definedName name="_xlnm.Print_Area" localSheetId="0">'月報-1'!$A$7:$J$34</definedName>
    <definedName name="_xlnm.Print_Area" localSheetId="9">'月報-10'!$A$3:$J$30</definedName>
    <definedName name="_xlnm.Print_Area" localSheetId="10">'月報-11'!$A$3:$J$30</definedName>
    <definedName name="_xlnm.Print_Area" localSheetId="11">'月報-12'!$A$3:$J$30</definedName>
    <definedName name="_xlnm.Print_Area" localSheetId="1">'月報-2'!$A$3:$J$30</definedName>
    <definedName name="_xlnm.Print_Area" localSheetId="2">'月報-3'!$A$3:$J$31</definedName>
    <definedName name="_xlnm.Print_Area" localSheetId="3">'月報-4'!$A$3:$J$30</definedName>
    <definedName name="_xlnm.Print_Area" localSheetId="4">'月報-5'!$A$3:$J$30</definedName>
    <definedName name="_xlnm.Print_Area" localSheetId="5">'月報-6'!$A$3:$J$30</definedName>
    <definedName name="_xlnm.Print_Area" localSheetId="6">'月報-7'!$A$3:$J$30</definedName>
    <definedName name="_xlnm.Print_Area" localSheetId="7">'月報-8'!$A$3:$J$30</definedName>
    <definedName name="_xlnm.Print_Area" localSheetId="8">'月報-9'!$A$3:$J$30</definedName>
  </definedNames>
  <calcPr fullCalcOnLoad="1"/>
</workbook>
</file>

<file path=xl/sharedStrings.xml><?xml version="1.0" encoding="utf-8"?>
<sst xmlns="http://schemas.openxmlformats.org/spreadsheetml/2006/main" count="1307" uniqueCount="272">
  <si>
    <t>表五</t>
  </si>
  <si>
    <t>收入部份</t>
  </si>
  <si>
    <t>支出部份</t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</si>
  <si>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目</t>
    </r>
  </si>
  <si>
    <t>小計</t>
  </si>
  <si>
    <r>
      <t>金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額</t>
    </r>
  </si>
  <si>
    <t>備註</t>
  </si>
  <si>
    <t>項目</t>
  </si>
  <si>
    <t>金額</t>
  </si>
  <si>
    <t>A1</t>
  </si>
  <si>
    <t>本月午餐費</t>
  </si>
  <si>
    <t>B1</t>
  </si>
  <si>
    <t>主食</t>
  </si>
  <si>
    <t>A2</t>
  </si>
  <si>
    <t>補繳以前月份午餐費</t>
  </si>
  <si>
    <t>B2</t>
  </si>
  <si>
    <t>菜金</t>
  </si>
  <si>
    <t>A3</t>
  </si>
  <si>
    <t>午餐燃料費</t>
  </si>
  <si>
    <t>B3</t>
  </si>
  <si>
    <t>食油</t>
  </si>
  <si>
    <t>A4</t>
  </si>
  <si>
    <t>午餐基本費</t>
  </si>
  <si>
    <t>B4</t>
  </si>
  <si>
    <t>調味品</t>
  </si>
  <si>
    <t>A5</t>
  </si>
  <si>
    <t>補助費</t>
  </si>
  <si>
    <t>(=A6+…+A9)</t>
  </si>
  <si>
    <t>B5</t>
  </si>
  <si>
    <t>人工</t>
  </si>
  <si>
    <t>(=B6+…+B9)</t>
  </si>
  <si>
    <t>A6</t>
  </si>
  <si>
    <t>B6</t>
  </si>
  <si>
    <t>薪資</t>
  </si>
  <si>
    <t>A7</t>
  </si>
  <si>
    <t>B7</t>
  </si>
  <si>
    <t>勞健保</t>
  </si>
  <si>
    <t>A8</t>
  </si>
  <si>
    <t>B8</t>
  </si>
  <si>
    <t>A9</t>
  </si>
  <si>
    <t>B9</t>
  </si>
  <si>
    <t>退休預備金</t>
  </si>
  <si>
    <t>A10</t>
  </si>
  <si>
    <t>其他收入</t>
  </si>
  <si>
    <t>B10</t>
  </si>
  <si>
    <t>退休準備金-勞保局</t>
  </si>
  <si>
    <t>A11</t>
  </si>
  <si>
    <t>利息收入</t>
  </si>
  <si>
    <t>B11</t>
  </si>
  <si>
    <t>燃料費</t>
  </si>
  <si>
    <t>A12</t>
  </si>
  <si>
    <t>B12</t>
  </si>
  <si>
    <t>設備維護費</t>
  </si>
  <si>
    <t>A13</t>
  </si>
  <si>
    <t>B13</t>
  </si>
  <si>
    <t>什支</t>
  </si>
  <si>
    <t>A14</t>
  </si>
  <si>
    <t>B14</t>
  </si>
  <si>
    <t>A15</t>
  </si>
  <si>
    <t>本月收入合計</t>
  </si>
  <si>
    <t>(=SUM(A1:A14))</t>
  </si>
  <si>
    <t>B15</t>
  </si>
  <si>
    <t>本月支出合計</t>
  </si>
  <si>
    <t>(=SUM(B1:B14))</t>
  </si>
  <si>
    <t>A16</t>
  </si>
  <si>
    <t>退休預備金本月收入</t>
  </si>
  <si>
    <t>(=B9)</t>
  </si>
  <si>
    <t>B16</t>
  </si>
  <si>
    <t>退休預備金本月支出</t>
  </si>
  <si>
    <t>A17</t>
  </si>
  <si>
    <t>上月結存</t>
  </si>
  <si>
    <t>(=A18+A19)</t>
  </si>
  <si>
    <t>B17</t>
  </si>
  <si>
    <t>本月結存</t>
  </si>
  <si>
    <t>(=B18+B19)</t>
  </si>
  <si>
    <t>A18</t>
  </si>
  <si>
    <t>午餐結餘款</t>
  </si>
  <si>
    <t>B18</t>
  </si>
  <si>
    <t>(=A15+A18-B15)</t>
  </si>
  <si>
    <t>B19</t>
  </si>
  <si>
    <t>(=A16+A19-B16)</t>
  </si>
  <si>
    <t>合計</t>
  </si>
  <si>
    <t>(=A15+…A17)</t>
  </si>
  <si>
    <t>(=B15+…+B17)</t>
  </si>
  <si>
    <t>備註：</t>
  </si>
  <si>
    <r>
      <t>1</t>
    </r>
    <r>
      <rPr>
        <sz val="12"/>
        <rFont val="細明體"/>
        <family val="3"/>
      </rPr>
      <t>、</t>
    </r>
  </si>
  <si>
    <r>
      <t>退休準備金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中信局</t>
    </r>
    <r>
      <rPr>
        <sz val="12"/>
        <rFont val="Times New Roman"/>
        <family val="1"/>
      </rPr>
      <t xml:space="preserve">(B8) </t>
    </r>
    <r>
      <rPr>
        <sz val="12"/>
        <rFont val="標楷體"/>
        <family val="4"/>
      </rPr>
      <t>：係每月依勞動基準法提存中央信託局之廚工退休</t>
    </r>
    <r>
      <rPr>
        <sz val="12"/>
        <rFont val="標楷體"/>
        <family val="4"/>
      </rPr>
      <t>準備</t>
    </r>
    <r>
      <rPr>
        <sz val="12"/>
        <rFont val="標楷體"/>
        <family val="4"/>
      </rPr>
      <t>金。</t>
    </r>
  </si>
  <si>
    <r>
      <t>2</t>
    </r>
    <r>
      <rPr>
        <sz val="12"/>
        <rFont val="細明體"/>
        <family val="3"/>
      </rPr>
      <t>、</t>
    </r>
  </si>
  <si>
    <r>
      <t>退休預備金</t>
    </r>
    <r>
      <rPr>
        <sz val="12"/>
        <rFont val="Times New Roman"/>
        <family val="1"/>
      </rPr>
      <t>(B9)</t>
    </r>
    <r>
      <rPr>
        <sz val="12"/>
        <rFont val="標楷體"/>
        <family val="4"/>
      </rPr>
      <t>：係因應日後廚工退休時預存之退休金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請以分類帳製作，勿與結餘款併計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</si>
  <si>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會計：</t>
  </si>
  <si>
    <t>執行祕書：</t>
  </si>
  <si>
    <t>校長：</t>
  </si>
  <si>
    <t>***橘色部份請勿修改</t>
  </si>
  <si>
    <t>校名(全銜)</t>
  </si>
  <si>
    <t>收入部份</t>
  </si>
  <si>
    <t>表六</t>
  </si>
  <si>
    <r>
      <t>月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份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</si>
  <si>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份</t>
    </r>
  </si>
  <si>
    <r>
      <t>支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份</t>
    </r>
  </si>
  <si>
    <t>本月午餐費</t>
  </si>
  <si>
    <t>補繳以前月份午餐費</t>
  </si>
  <si>
    <t>午餐燃料費</t>
  </si>
  <si>
    <t>午餐基本費</t>
  </si>
  <si>
    <t>補助費</t>
  </si>
  <si>
    <t>其他收入</t>
  </si>
  <si>
    <t>合計</t>
  </si>
  <si>
    <t>主食</t>
  </si>
  <si>
    <t>菜金</t>
  </si>
  <si>
    <t>食油</t>
  </si>
  <si>
    <t>調味品</t>
  </si>
  <si>
    <t>人工</t>
  </si>
  <si>
    <t>燃料費</t>
  </si>
  <si>
    <t>設備維護費</t>
  </si>
  <si>
    <t>雜支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</si>
  <si>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</si>
  <si>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</si>
  <si>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</si>
  <si>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</si>
  <si>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</si>
  <si>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</si>
  <si>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</si>
  <si>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</si>
  <si>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</si>
  <si>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</si>
  <si>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</si>
  <si>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</si>
  <si>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本年度</t>
  </si>
  <si>
    <t>總計</t>
  </si>
  <si>
    <t>百分比</t>
  </si>
  <si>
    <t>備註</t>
  </si>
  <si>
    <t>本年度補助費：</t>
  </si>
  <si>
    <t>貧困學生午餐補助費：</t>
  </si>
  <si>
    <t>本年度人工：</t>
  </si>
  <si>
    <t>薪資：</t>
  </si>
  <si>
    <t>勞健保費：</t>
  </si>
  <si>
    <t>填表說明︰一、本表係根據學校各月份學生午餐費結算表填載。</t>
  </si>
  <si>
    <t>二、本表應於每會計年度結束後十五日內填載。</t>
  </si>
  <si>
    <t>利息收入</t>
  </si>
  <si>
    <t>上 月 結 存 (午餐結餘款)</t>
  </si>
  <si>
    <t>本 月 結 存 (午餐結餘款)</t>
  </si>
  <si>
    <t>***橘色部份請勿修改</t>
  </si>
  <si>
    <t>表五</t>
  </si>
  <si>
    <t>A1</t>
  </si>
  <si>
    <t>B1</t>
  </si>
  <si>
    <t>主食</t>
  </si>
  <si>
    <t>補繳以前月份午餐費</t>
  </si>
  <si>
    <t>菜金</t>
  </si>
  <si>
    <t>午餐燃料費</t>
  </si>
  <si>
    <t>食油</t>
  </si>
  <si>
    <t>午餐基本費</t>
  </si>
  <si>
    <t>調味品</t>
  </si>
  <si>
    <t>補助費</t>
  </si>
  <si>
    <t>(=A6+…+A9)</t>
  </si>
  <si>
    <t>人工</t>
  </si>
  <si>
    <t>(=B6+…+B9)</t>
  </si>
  <si>
    <t>退休預備金</t>
  </si>
  <si>
    <t>其他收入</t>
  </si>
  <si>
    <t>利息收入</t>
  </si>
  <si>
    <t>燃料費</t>
  </si>
  <si>
    <t>設備維護費</t>
  </si>
  <si>
    <t>什支</t>
  </si>
  <si>
    <t>本月收入合計</t>
  </si>
  <si>
    <t>(=SUM(A1:A14))</t>
  </si>
  <si>
    <t>本月支出合計</t>
  </si>
  <si>
    <t>(=SUM(B1:B14))</t>
  </si>
  <si>
    <t>退休預備金本月收入</t>
  </si>
  <si>
    <t>(=B9)</t>
  </si>
  <si>
    <t>退休預備金本月支出</t>
  </si>
  <si>
    <t>上月結存</t>
  </si>
  <si>
    <t>(=A18+A19)</t>
  </si>
  <si>
    <t>本月結存</t>
  </si>
  <si>
    <t>(=B18+B19)</t>
  </si>
  <si>
    <t>午餐結餘款</t>
  </si>
  <si>
    <t>(=A15+A18-B15)</t>
  </si>
  <si>
    <t>B19</t>
  </si>
  <si>
    <t>(=A16+A19-B16)</t>
  </si>
  <si>
    <t>合計</t>
  </si>
  <si>
    <t>(=A15+…A17)</t>
  </si>
  <si>
    <t>(=B15+…+B17)</t>
  </si>
  <si>
    <t>備註：</t>
  </si>
  <si>
    <r>
      <t>1</t>
    </r>
    <r>
      <rPr>
        <sz val="12"/>
        <rFont val="細明體"/>
        <family val="3"/>
      </rPr>
      <t>、</t>
    </r>
  </si>
  <si>
    <r>
      <t>退休準備金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中信局</t>
    </r>
    <r>
      <rPr>
        <sz val="12"/>
        <rFont val="Times New Roman"/>
        <family val="1"/>
      </rPr>
      <t xml:space="preserve">(B8) </t>
    </r>
    <r>
      <rPr>
        <sz val="12"/>
        <rFont val="標楷體"/>
        <family val="4"/>
      </rPr>
      <t>：係每月依勞動基準法提存中央信託局之廚工退休準備金。</t>
    </r>
  </si>
  <si>
    <r>
      <t>2</t>
    </r>
    <r>
      <rPr>
        <sz val="12"/>
        <rFont val="細明體"/>
        <family val="3"/>
      </rPr>
      <t>、</t>
    </r>
  </si>
  <si>
    <r>
      <t>退休預備金</t>
    </r>
    <r>
      <rPr>
        <sz val="12"/>
        <rFont val="Times New Roman"/>
        <family val="1"/>
      </rPr>
      <t>(B9)</t>
    </r>
    <r>
      <rPr>
        <sz val="12"/>
        <rFont val="標楷體"/>
        <family val="4"/>
      </rPr>
      <t>：係因應日後廚工退休時預存之退休金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請以分類帳製作，勿與結餘款併計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</si>
  <si>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會計：</t>
  </si>
  <si>
    <t>年度</t>
  </si>
  <si>
    <t xml:space="preserve"> </t>
  </si>
  <si>
    <t xml:space="preserve"> </t>
  </si>
  <si>
    <t xml:space="preserve"> </t>
  </si>
  <si>
    <t>備註：</t>
  </si>
  <si>
    <r>
      <t>1、</t>
    </r>
  </si>
  <si>
    <t>退休準備金-中信局(B8) ：係每月依勞動基準法提存中央信託局之廚工退休準備金。</t>
  </si>
  <si>
    <r>
      <t>2、</t>
    </r>
  </si>
  <si>
    <t>退休預備金(B9)：係因應日後廚工退休時預存之退休金(請以分類帳製作，勿與結餘款併計)。</t>
  </si>
  <si>
    <t>會計：</t>
  </si>
  <si>
    <t>執行祕書：</t>
  </si>
  <si>
    <t>校長：</t>
  </si>
  <si>
    <t>其他</t>
  </si>
  <si>
    <t>其他</t>
  </si>
  <si>
    <t>臺南市立山上國民中學</t>
  </si>
  <si>
    <t>薪資(含勞健保及退休準備金)</t>
  </si>
  <si>
    <t>貧困學生午餐補助</t>
  </si>
  <si>
    <t>工作人員午餐費補助</t>
  </si>
  <si>
    <t>百人以下學校午餐補助</t>
  </si>
  <si>
    <t>午餐工作人員午餐費補助</t>
  </si>
  <si>
    <t>百人以下學校午餐費補助</t>
  </si>
  <si>
    <t>薪資(含勞健保及退休準備金)</t>
  </si>
  <si>
    <t>工作人員午餐費補助</t>
  </si>
  <si>
    <t>獎勵金</t>
  </si>
  <si>
    <t>獎勵金</t>
  </si>
  <si>
    <t>小型學校午餐費補助</t>
  </si>
  <si>
    <t>小型學校午餐費補助</t>
  </si>
  <si>
    <t>A19</t>
  </si>
  <si>
    <t>A20</t>
  </si>
  <si>
    <t>A21</t>
  </si>
  <si>
    <t>作業說明:校名、年度及108年度結餘款請在此區輸入</t>
  </si>
  <si>
    <t>109年度午餐結餘款</t>
  </si>
  <si>
    <t>109年度退休預備金</t>
  </si>
  <si>
    <t>表五</t>
  </si>
  <si>
    <t>收入部份</t>
  </si>
  <si>
    <t>支出部份</t>
  </si>
  <si>
    <t>項    目</t>
  </si>
  <si>
    <t>小計</t>
  </si>
  <si>
    <t>金    額</t>
  </si>
  <si>
    <t>備註</t>
  </si>
  <si>
    <t>項目</t>
  </si>
  <si>
    <t>金額</t>
  </si>
  <si>
    <t>A1</t>
  </si>
  <si>
    <t>本月午餐費</t>
  </si>
  <si>
    <t>B1</t>
  </si>
  <si>
    <t>主食</t>
  </si>
  <si>
    <t>補繳以前月份午餐費</t>
  </si>
  <si>
    <t>菜金</t>
  </si>
  <si>
    <t>午餐燃料費</t>
  </si>
  <si>
    <t>食油</t>
  </si>
  <si>
    <t>午餐基本費</t>
  </si>
  <si>
    <t>調味品</t>
  </si>
  <si>
    <t>補助費</t>
  </si>
  <si>
    <t>(=A6+…+A9)</t>
  </si>
  <si>
    <t>人工</t>
  </si>
  <si>
    <t>(=B6+…+B9)</t>
  </si>
  <si>
    <t>貧困學生午餐補助</t>
  </si>
  <si>
    <t>薪資(含勞健保及退休準備金)</t>
  </si>
  <si>
    <t>工作人員午餐費補助</t>
  </si>
  <si>
    <t>獎勵金</t>
  </si>
  <si>
    <t>百人以下學校午餐補助</t>
  </si>
  <si>
    <t>小型學校午餐費補助</t>
  </si>
  <si>
    <t>其他收入</t>
  </si>
  <si>
    <t>燃料費</t>
  </si>
  <si>
    <t>利息收入</t>
  </si>
  <si>
    <t>設備維護費</t>
  </si>
  <si>
    <t>雜支</t>
  </si>
  <si>
    <t>其他</t>
  </si>
  <si>
    <t>本月收入合計</t>
  </si>
  <si>
    <t>(=SUM(A1:A14))</t>
  </si>
  <si>
    <t>本月支出合計</t>
  </si>
  <si>
    <t>(=SUM(B1:B14))</t>
  </si>
  <si>
    <t>退休預備金本月收入</t>
  </si>
  <si>
    <t>(=B9)</t>
  </si>
  <si>
    <t>退休預備金本月支出</t>
  </si>
  <si>
    <t>上月結存</t>
  </si>
  <si>
    <t>(=A18+A19)</t>
  </si>
  <si>
    <t>本月結存</t>
  </si>
  <si>
    <t>(=B18+B19)</t>
  </si>
  <si>
    <t>午餐結餘款</t>
  </si>
  <si>
    <t>(=A15+A18-B15)</t>
  </si>
  <si>
    <t>退休預備金</t>
  </si>
  <si>
    <t>B19</t>
  </si>
  <si>
    <t>(=A16+A19-B16)</t>
  </si>
  <si>
    <t>合計</t>
  </si>
  <si>
    <t>(=A15+…A17)</t>
  </si>
  <si>
    <t>(=B15+…+B17)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</si>
</sst>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0_ "/>
    <numFmt numFmtId="178" formatCode="#,##0_ "/>
    <numFmt numFmtId="179" formatCode="0.00_);[Red]\(0.00\)"/>
    <numFmt numFmtId="180" formatCode="0.0_);[Red]\(0.0\)"/>
    <numFmt numFmtId="181" formatCode="0_);[Red]\(0\)"/>
    <numFmt numFmtId="182" formatCode="0.0%"/>
    <numFmt numFmtId="183" formatCode="_-* #,##0.0_-;\-* #,##0.0_-;_-* &quot;-&quot;??_-;_-@_-"/>
    <numFmt numFmtId="184" formatCode="_-* #,##0.000_-;\-* #,##0.000_-;_-* &quot;-&quot;??_-;_-@_-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8"/>
      <name val="新細明體"/>
      <family val="1"/>
    </font>
    <font>
      <sz val="9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8"/>
      <name val="標楷體"/>
      <family val="4"/>
    </font>
    <font>
      <sz val="12"/>
      <name val="細明體"/>
      <family val="3"/>
    </font>
    <font>
      <sz val="18"/>
      <name val="標楷體"/>
      <family val="4"/>
    </font>
    <font>
      <sz val="9"/>
      <name val="細明體"/>
      <family val="3"/>
    </font>
    <font>
      <b/>
      <sz val="8"/>
      <name val="新細明體"/>
      <family val="1"/>
    </font>
    <font>
      <sz val="18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20"/>
      <name val="標楷體"/>
      <family val="4"/>
    </font>
    <font>
      <sz val="16"/>
      <name val="細明體"/>
      <family val="3"/>
    </font>
    <font>
      <sz val="18"/>
      <name val="細明體"/>
      <family val="3"/>
    </font>
    <font>
      <sz val="8"/>
      <name val="細明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3" fontId="0" fillId="0" borderId="11" xfId="33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176" fontId="0" fillId="0" borderId="11" xfId="33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176" fontId="9" fillId="0" borderId="11" xfId="33" applyNumberFormat="1" applyFont="1" applyBorder="1" applyAlignment="1">
      <alignment horizontal="distributed" vertical="center"/>
    </xf>
    <xf numFmtId="0" fontId="8" fillId="0" borderId="11" xfId="0" applyFont="1" applyFill="1" applyBorder="1" applyAlignment="1">
      <alignment horizontal="left" vertical="center" indent="2"/>
    </xf>
    <xf numFmtId="0" fontId="8" fillId="0" borderId="11" xfId="0" applyFont="1" applyFill="1" applyBorder="1" applyAlignment="1">
      <alignment horizontal="left" vertical="center" wrapText="1" indent="2"/>
    </xf>
    <xf numFmtId="0" fontId="8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 indent="2"/>
    </xf>
    <xf numFmtId="176" fontId="10" fillId="0" borderId="0" xfId="33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33" applyNumberFormat="1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33" applyNumberFormat="1" applyFont="1" applyAlignment="1">
      <alignment horizontal="center" vertical="center"/>
    </xf>
    <xf numFmtId="176" fontId="6" fillId="33" borderId="11" xfId="33" applyNumberFormat="1" applyFont="1" applyFill="1" applyBorder="1" applyAlignment="1">
      <alignment horizontal="distributed" vertical="center"/>
    </xf>
    <xf numFmtId="3" fontId="0" fillId="33" borderId="11" xfId="33" applyNumberFormat="1" applyFont="1" applyFill="1" applyBorder="1" applyAlignment="1">
      <alignment horizontal="right" vertical="center"/>
    </xf>
    <xf numFmtId="176" fontId="0" fillId="33" borderId="11" xfId="33" applyNumberFormat="1" applyFont="1" applyFill="1" applyBorder="1" applyAlignment="1">
      <alignment horizontal="right" vertical="center"/>
    </xf>
    <xf numFmtId="176" fontId="9" fillId="33" borderId="11" xfId="33" applyNumberFormat="1" applyFont="1" applyFill="1" applyBorder="1" applyAlignment="1">
      <alignment horizontal="right" vertical="center"/>
    </xf>
    <xf numFmtId="176" fontId="6" fillId="34" borderId="11" xfId="33" applyNumberFormat="1" applyFont="1" applyFill="1" applyBorder="1" applyAlignment="1">
      <alignment horizontal="distributed" vertical="center"/>
    </xf>
    <xf numFmtId="3" fontId="0" fillId="34" borderId="11" xfId="33" applyNumberFormat="1" applyFont="1" applyFill="1" applyBorder="1" applyAlignment="1">
      <alignment horizontal="right" vertical="center"/>
    </xf>
    <xf numFmtId="176" fontId="9" fillId="34" borderId="11" xfId="33" applyNumberFormat="1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6" fontId="0" fillId="34" borderId="11" xfId="33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 wrapText="1" readingOrder="1"/>
    </xf>
    <xf numFmtId="0" fontId="2" fillId="0" borderId="11" xfId="0" applyFont="1" applyBorder="1" applyAlignment="1">
      <alignment horizontal="right" vertical="center" shrinkToFit="1"/>
    </xf>
    <xf numFmtId="176" fontId="6" fillId="0" borderId="11" xfId="33" applyNumberFormat="1" applyFont="1" applyBorder="1" applyAlignment="1">
      <alignment vertical="center"/>
    </xf>
    <xf numFmtId="176" fontId="6" fillId="0" borderId="12" xfId="33" applyNumberFormat="1" applyFont="1" applyBorder="1" applyAlignment="1">
      <alignment vertical="center"/>
    </xf>
    <xf numFmtId="176" fontId="14" fillId="0" borderId="11" xfId="33" applyNumberFormat="1" applyFont="1" applyBorder="1" applyAlignment="1">
      <alignment vertical="center"/>
    </xf>
    <xf numFmtId="43" fontId="5" fillId="0" borderId="12" xfId="33" applyFont="1" applyBorder="1" applyAlignment="1">
      <alignment vertical="center" shrinkToFit="1"/>
    </xf>
    <xf numFmtId="182" fontId="5" fillId="0" borderId="11" xfId="38" applyNumberFormat="1" applyFont="1" applyBorder="1" applyAlignment="1">
      <alignment vertical="center" shrinkToFit="1"/>
    </xf>
    <xf numFmtId="9" fontId="5" fillId="0" borderId="11" xfId="38" applyFont="1" applyBorder="1" applyAlignment="1">
      <alignment vertical="center" shrinkToFit="1"/>
    </xf>
    <xf numFmtId="9" fontId="6" fillId="0" borderId="11" xfId="38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76" fontId="0" fillId="34" borderId="11" xfId="33" applyNumberFormat="1" applyFont="1" applyFill="1" applyBorder="1" applyAlignment="1">
      <alignment horizontal="distributed" vertical="center"/>
    </xf>
    <xf numFmtId="176" fontId="0" fillId="0" borderId="11" xfId="33" applyNumberFormat="1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left" vertical="center" indent="2"/>
    </xf>
    <xf numFmtId="0" fontId="18" fillId="0" borderId="0" xfId="0" applyFont="1" applyAlignment="1">
      <alignment horizontal="center" vertical="center"/>
    </xf>
    <xf numFmtId="176" fontId="12" fillId="0" borderId="0" xfId="33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0" fillId="34" borderId="11" xfId="33" applyNumberFormat="1" applyFont="1" applyFill="1" applyBorder="1" applyAlignment="1">
      <alignment horizontal="distributed" vertical="center"/>
    </xf>
    <xf numFmtId="3" fontId="0" fillId="0" borderId="11" xfId="33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76" fontId="0" fillId="0" borderId="11" xfId="33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3" fontId="0" fillId="33" borderId="11" xfId="33" applyNumberFormat="1" applyFont="1" applyFill="1" applyBorder="1" applyAlignment="1">
      <alignment horizontal="right" vertical="center"/>
    </xf>
    <xf numFmtId="176" fontId="0" fillId="33" borderId="11" xfId="33" applyNumberFormat="1" applyFont="1" applyFill="1" applyBorder="1" applyAlignment="1">
      <alignment horizontal="right" vertical="center"/>
    </xf>
    <xf numFmtId="3" fontId="0" fillId="34" borderId="11" xfId="33" applyNumberFormat="1" applyFont="1" applyFill="1" applyBorder="1" applyAlignment="1">
      <alignment horizontal="right" vertical="center"/>
    </xf>
    <xf numFmtId="176" fontId="0" fillId="34" borderId="11" xfId="33" applyNumberFormat="1" applyFont="1" applyFill="1" applyBorder="1" applyAlignment="1">
      <alignment horizontal="right" vertical="center"/>
    </xf>
    <xf numFmtId="176" fontId="0" fillId="33" borderId="11" xfId="33" applyNumberFormat="1" applyFont="1" applyFill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7" fontId="7" fillId="0" borderId="11" xfId="0" applyNumberFormat="1" applyFont="1" applyBorder="1" applyAlignment="1">
      <alignment vertical="center" wrapText="1"/>
    </xf>
    <xf numFmtId="181" fontId="0" fillId="0" borderId="11" xfId="33" applyNumberFormat="1" applyFont="1" applyBorder="1" applyAlignment="1">
      <alignment horizontal="right" vertical="center"/>
    </xf>
    <xf numFmtId="181" fontId="0" fillId="34" borderId="11" xfId="33" applyNumberFormat="1" applyFont="1" applyFill="1" applyBorder="1" applyAlignment="1">
      <alignment horizontal="right" vertical="center"/>
    </xf>
    <xf numFmtId="181" fontId="0" fillId="0" borderId="11" xfId="0" applyNumberFormat="1" applyFont="1" applyBorder="1" applyAlignment="1">
      <alignment horizontal="distributed" vertical="center"/>
    </xf>
    <xf numFmtId="181" fontId="1" fillId="0" borderId="11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33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left" vertical="center"/>
    </xf>
    <xf numFmtId="0" fontId="11" fillId="35" borderId="11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176" fontId="21" fillId="35" borderId="14" xfId="33" applyNumberFormat="1" applyFont="1" applyFill="1" applyBorder="1" applyAlignment="1">
      <alignment horizontal="center" vertical="center"/>
    </xf>
    <xf numFmtId="176" fontId="21" fillId="35" borderId="11" xfId="33" applyNumberFormat="1" applyFont="1" applyFill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176" fontId="21" fillId="0" borderId="0" xfId="33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6" fontId="11" fillId="0" borderId="0" xfId="33" applyNumberFormat="1" applyFont="1" applyAlignment="1">
      <alignment horizontal="center" vertical="center"/>
    </xf>
    <xf numFmtId="0" fontId="7" fillId="0" borderId="11" xfId="0" applyFont="1" applyBorder="1" applyAlignment="1">
      <alignment horizontal="left" vertical="center" indent="2"/>
    </xf>
    <xf numFmtId="0" fontId="7" fillId="0" borderId="11" xfId="0" applyFont="1" applyFill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11" xfId="33" applyNumberFormat="1" applyFont="1" applyBorder="1" applyAlignment="1">
      <alignment horizontal="right" vertical="center"/>
    </xf>
    <xf numFmtId="176" fontId="2" fillId="0" borderId="11" xfId="33" applyNumberFormat="1" applyFont="1" applyBorder="1" applyAlignment="1">
      <alignment horizontal="right" vertical="center"/>
    </xf>
    <xf numFmtId="176" fontId="2" fillId="34" borderId="11" xfId="33" applyNumberFormat="1" applyFont="1" applyFill="1" applyBorder="1" applyAlignment="1">
      <alignment horizontal="distributed" vertical="center"/>
    </xf>
    <xf numFmtId="176" fontId="10" fillId="34" borderId="11" xfId="33" applyNumberFormat="1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3" fontId="2" fillId="33" borderId="11" xfId="33" applyNumberFormat="1" applyFont="1" applyFill="1" applyBorder="1" applyAlignment="1">
      <alignment horizontal="right" vertical="center"/>
    </xf>
    <xf numFmtId="176" fontId="2" fillId="33" borderId="11" xfId="33" applyNumberFormat="1" applyFont="1" applyFill="1" applyBorder="1" applyAlignment="1">
      <alignment horizontal="right" vertical="center"/>
    </xf>
    <xf numFmtId="176" fontId="5" fillId="0" borderId="11" xfId="33" applyNumberFormat="1" applyFont="1" applyBorder="1" applyAlignment="1">
      <alignment horizontal="distributed" vertical="center"/>
    </xf>
    <xf numFmtId="3" fontId="2" fillId="34" borderId="11" xfId="33" applyNumberFormat="1" applyFont="1" applyFill="1" applyBorder="1" applyAlignment="1">
      <alignment horizontal="right" vertical="center"/>
    </xf>
    <xf numFmtId="178" fontId="5" fillId="0" borderId="11" xfId="33" applyNumberFormat="1" applyFont="1" applyBorder="1" applyAlignment="1">
      <alignment vertical="center"/>
    </xf>
    <xf numFmtId="176" fontId="2" fillId="34" borderId="11" xfId="33" applyNumberFormat="1" applyFont="1" applyFill="1" applyBorder="1" applyAlignment="1">
      <alignment horizontal="right" vertical="center"/>
    </xf>
    <xf numFmtId="176" fontId="5" fillId="34" borderId="11" xfId="33" applyNumberFormat="1" applyFont="1" applyFill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76" fontId="10" fillId="33" borderId="11" xfId="33" applyNumberFormat="1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176" fontId="5" fillId="33" borderId="11" xfId="33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3" fontId="5" fillId="33" borderId="11" xfId="33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19" fillId="35" borderId="17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176" fontId="11" fillId="35" borderId="11" xfId="33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0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12" fillId="33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176" fontId="5" fillId="0" borderId="0" xfId="33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5" fillId="0" borderId="12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9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distributed" textRotation="255" shrinkToFit="1"/>
    </xf>
    <xf numFmtId="0" fontId="0" fillId="0" borderId="11" xfId="0" applyBorder="1" applyAlignment="1">
      <alignment vertical="distributed" shrinkToFit="1"/>
    </xf>
    <xf numFmtId="0" fontId="2" fillId="0" borderId="12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distributed" vertical="distributed"/>
    </xf>
    <xf numFmtId="0" fontId="2" fillId="0" borderId="10" xfId="0" applyFont="1" applyBorder="1" applyAlignment="1">
      <alignment horizontal="distributed" vertical="distributed"/>
    </xf>
    <xf numFmtId="3" fontId="0" fillId="0" borderId="13" xfId="0" applyNumberFormat="1" applyBorder="1" applyAlignment="1">
      <alignment horizontal="left" vertical="center"/>
    </xf>
    <xf numFmtId="3" fontId="0" fillId="0" borderId="10" xfId="0" applyNumberForma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distributed" textRotation="255" shrinkToFit="1"/>
    </xf>
    <xf numFmtId="0" fontId="0" fillId="0" borderId="14" xfId="0" applyBorder="1" applyAlignment="1">
      <alignment horizontal="center" vertical="distributed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176" fontId="6" fillId="0" borderId="18" xfId="33" applyNumberFormat="1" applyFont="1" applyBorder="1" applyAlignment="1">
      <alignment vertical="center"/>
    </xf>
    <xf numFmtId="176" fontId="6" fillId="0" borderId="14" xfId="33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7" fillId="0" borderId="13" xfId="0" applyNumberFormat="1" applyFont="1" applyBorder="1" applyAlignment="1">
      <alignment horizontal="left" vertical="center"/>
    </xf>
    <xf numFmtId="10" fontId="10" fillId="0" borderId="12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6" fontId="5" fillId="0" borderId="13" xfId="33" applyNumberFormat="1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M8" sqref="M8"/>
    </sheetView>
  </sheetViews>
  <sheetFormatPr defaultColWidth="9.00390625" defaultRowHeight="19.5" customHeight="1"/>
  <cols>
    <col min="1" max="1" width="4.75390625" style="89" customWidth="1"/>
    <col min="2" max="2" width="24.75390625" style="89" customWidth="1"/>
    <col min="3" max="3" width="11.125" style="98" customWidth="1"/>
    <col min="4" max="4" width="12.75390625" style="89" customWidth="1"/>
    <col min="5" max="5" width="11.25390625" style="89" customWidth="1"/>
    <col min="6" max="6" width="4.75390625" style="89" customWidth="1"/>
    <col min="7" max="7" width="24.75390625" style="89" customWidth="1"/>
    <col min="8" max="8" width="10.75390625" style="89" customWidth="1"/>
    <col min="9" max="9" width="12.75390625" style="89" customWidth="1"/>
    <col min="10" max="10" width="12.375" style="89" customWidth="1"/>
    <col min="11" max="16384" width="9.00390625" style="89" customWidth="1"/>
  </cols>
  <sheetData>
    <row r="1" spans="2:9" ht="19.5" customHeight="1">
      <c r="B1" s="128" t="s">
        <v>215</v>
      </c>
      <c r="C1" s="129"/>
      <c r="D1" s="129"/>
      <c r="E1" s="129"/>
      <c r="F1" s="129"/>
      <c r="G1" s="90"/>
      <c r="H1" s="90"/>
      <c r="I1" s="90"/>
    </row>
    <row r="2" spans="2:9" ht="19.5" customHeight="1">
      <c r="B2" s="91" t="s">
        <v>93</v>
      </c>
      <c r="C2" s="130" t="s">
        <v>199</v>
      </c>
      <c r="D2" s="131"/>
      <c r="E2" s="91" t="s">
        <v>185</v>
      </c>
      <c r="F2" s="91">
        <v>110</v>
      </c>
      <c r="G2" s="92"/>
      <c r="H2" s="92"/>
      <c r="I2" s="92"/>
    </row>
    <row r="3" spans="2:9" ht="24">
      <c r="B3" s="138" t="s">
        <v>92</v>
      </c>
      <c r="C3" s="139"/>
      <c r="D3" s="139"/>
      <c r="E3" s="93"/>
      <c r="F3" s="93"/>
      <c r="G3" s="92"/>
      <c r="H3" s="92"/>
      <c r="I3" s="92"/>
    </row>
    <row r="4" spans="2:9" ht="19.5" customHeight="1">
      <c r="B4" s="94" t="s">
        <v>216</v>
      </c>
      <c r="C4" s="95">
        <v>803915</v>
      </c>
      <c r="D4" s="93"/>
      <c r="E4" s="93"/>
      <c r="F4" s="93"/>
      <c r="G4" s="92"/>
      <c r="H4" s="92"/>
      <c r="I4" s="92"/>
    </row>
    <row r="5" spans="2:9" ht="19.5" customHeight="1">
      <c r="B5" s="91" t="s">
        <v>217</v>
      </c>
      <c r="C5" s="96">
        <v>0</v>
      </c>
      <c r="D5" s="93"/>
      <c r="E5" s="93"/>
      <c r="F5" s="93"/>
      <c r="G5" s="92"/>
      <c r="H5" s="92"/>
      <c r="I5" s="92"/>
    </row>
    <row r="7" spans="1:10" ht="19.5" customHeight="1">
      <c r="A7" s="1" t="s">
        <v>218</v>
      </c>
      <c r="B7" s="132" t="str">
        <f>CONCATENATE(C2,F2,"年1月份學生午餐費收支結算表")</f>
        <v>臺南市立山上國民中學110年1月份學生午餐費收支結算表</v>
      </c>
      <c r="C7" s="132"/>
      <c r="D7" s="132"/>
      <c r="E7" s="132"/>
      <c r="F7" s="132"/>
      <c r="G7" s="132"/>
      <c r="H7" s="132"/>
      <c r="I7" s="132"/>
      <c r="J7" s="132"/>
    </row>
    <row r="8" spans="1:10" ht="19.5" customHeight="1">
      <c r="A8" s="133" t="s">
        <v>219</v>
      </c>
      <c r="B8" s="134"/>
      <c r="C8" s="134"/>
      <c r="D8" s="134"/>
      <c r="E8" s="135"/>
      <c r="F8" s="133" t="s">
        <v>220</v>
      </c>
      <c r="G8" s="136"/>
      <c r="H8" s="136"/>
      <c r="I8" s="136"/>
      <c r="J8" s="137"/>
    </row>
    <row r="9" spans="1:10" ht="19.5" customHeight="1">
      <c r="A9" s="133" t="s">
        <v>221</v>
      </c>
      <c r="B9" s="135"/>
      <c r="C9" s="2" t="s">
        <v>222</v>
      </c>
      <c r="D9" s="3" t="s">
        <v>223</v>
      </c>
      <c r="E9" s="2" t="s">
        <v>224</v>
      </c>
      <c r="F9" s="133" t="s">
        <v>225</v>
      </c>
      <c r="G9" s="137"/>
      <c r="H9" s="2" t="s">
        <v>222</v>
      </c>
      <c r="I9" s="3" t="s">
        <v>226</v>
      </c>
      <c r="J9" s="3" t="s">
        <v>224</v>
      </c>
    </row>
    <row r="10" spans="1:10" ht="19.5" customHeight="1">
      <c r="A10" s="4" t="s">
        <v>227</v>
      </c>
      <c r="B10" s="3" t="s">
        <v>228</v>
      </c>
      <c r="C10" s="109"/>
      <c r="D10" s="109">
        <v>3604</v>
      </c>
      <c r="E10" s="6"/>
      <c r="F10" s="7" t="s">
        <v>229</v>
      </c>
      <c r="G10" s="3" t="s">
        <v>230</v>
      </c>
      <c r="H10" s="3"/>
      <c r="I10" s="110">
        <v>3387</v>
      </c>
      <c r="J10" s="10"/>
    </row>
    <row r="11" spans="1:10" ht="19.5" customHeight="1">
      <c r="A11" s="4" t="s">
        <v>13</v>
      </c>
      <c r="B11" s="11" t="s">
        <v>231</v>
      </c>
      <c r="C11" s="111"/>
      <c r="D11" s="109"/>
      <c r="E11" s="6"/>
      <c r="F11" s="7" t="s">
        <v>15</v>
      </c>
      <c r="G11" s="3" t="s">
        <v>232</v>
      </c>
      <c r="H11" s="3"/>
      <c r="I11" s="110">
        <v>73649</v>
      </c>
      <c r="J11" s="10"/>
    </row>
    <row r="12" spans="1:10" ht="19.5" customHeight="1">
      <c r="A12" s="4" t="s">
        <v>17</v>
      </c>
      <c r="B12" s="3" t="s">
        <v>233</v>
      </c>
      <c r="C12" s="112"/>
      <c r="D12" s="113"/>
      <c r="E12" s="6"/>
      <c r="F12" s="7" t="s">
        <v>19</v>
      </c>
      <c r="G12" s="3" t="s">
        <v>234</v>
      </c>
      <c r="H12" s="3"/>
      <c r="I12" s="110">
        <v>3708</v>
      </c>
      <c r="J12" s="10"/>
    </row>
    <row r="13" spans="1:10" ht="19.5" customHeight="1">
      <c r="A13" s="4" t="s">
        <v>21</v>
      </c>
      <c r="B13" s="3" t="s">
        <v>235</v>
      </c>
      <c r="C13" s="112"/>
      <c r="D13" s="109"/>
      <c r="E13" s="6"/>
      <c r="F13" s="7" t="s">
        <v>23</v>
      </c>
      <c r="G13" s="3" t="s">
        <v>236</v>
      </c>
      <c r="H13" s="3"/>
      <c r="I13" s="110"/>
      <c r="J13" s="10"/>
    </row>
    <row r="14" spans="1:10" ht="19.5" customHeight="1">
      <c r="A14" s="4" t="s">
        <v>25</v>
      </c>
      <c r="B14" s="3" t="s">
        <v>237</v>
      </c>
      <c r="C14" s="112"/>
      <c r="D14" s="114">
        <f>SUM(C15:C19)</f>
        <v>0</v>
      </c>
      <c r="E14" s="6" t="s">
        <v>238</v>
      </c>
      <c r="F14" s="7" t="s">
        <v>28</v>
      </c>
      <c r="G14" s="3" t="s">
        <v>239</v>
      </c>
      <c r="H14" s="3"/>
      <c r="I14" s="115">
        <f>SUM(H15:H19)</f>
        <v>59334</v>
      </c>
      <c r="J14" s="10" t="s">
        <v>240</v>
      </c>
    </row>
    <row r="15" spans="1:10" ht="19.5" customHeight="1">
      <c r="A15" s="4" t="s">
        <v>31</v>
      </c>
      <c r="B15" s="102" t="s">
        <v>241</v>
      </c>
      <c r="C15" s="116"/>
      <c r="D15" s="117"/>
      <c r="E15" s="6"/>
      <c r="F15" s="7" t="s">
        <v>32</v>
      </c>
      <c r="G15" s="60" t="s">
        <v>242</v>
      </c>
      <c r="H15" s="118">
        <v>59334</v>
      </c>
      <c r="I15" s="119"/>
      <c r="J15" s="10"/>
    </row>
    <row r="16" spans="1:10" ht="19.5" customHeight="1">
      <c r="A16" s="4" t="s">
        <v>34</v>
      </c>
      <c r="B16" s="102" t="s">
        <v>243</v>
      </c>
      <c r="C16" s="116"/>
      <c r="D16" s="117"/>
      <c r="E16" s="6"/>
      <c r="F16" s="7" t="s">
        <v>35</v>
      </c>
      <c r="G16" s="13"/>
      <c r="H16" s="118"/>
      <c r="I16" s="119"/>
      <c r="J16" s="10"/>
    </row>
    <row r="17" spans="1:10" ht="19.5" customHeight="1">
      <c r="A17" s="4" t="s">
        <v>37</v>
      </c>
      <c r="B17" s="102" t="s">
        <v>244</v>
      </c>
      <c r="C17" s="116"/>
      <c r="D17" s="117"/>
      <c r="E17" s="6"/>
      <c r="F17" s="7" t="s">
        <v>38</v>
      </c>
      <c r="G17" s="13"/>
      <c r="H17" s="118"/>
      <c r="I17" s="119"/>
      <c r="J17" s="10"/>
    </row>
    <row r="18" spans="1:10" ht="19.5" customHeight="1">
      <c r="A18" s="4" t="s">
        <v>39</v>
      </c>
      <c r="B18" s="102" t="s">
        <v>245</v>
      </c>
      <c r="C18" s="116"/>
      <c r="D18" s="117"/>
      <c r="E18" s="6"/>
      <c r="F18" s="7" t="s">
        <v>40</v>
      </c>
      <c r="G18" s="14"/>
      <c r="H18" s="118"/>
      <c r="I18" s="119"/>
      <c r="J18" s="10"/>
    </row>
    <row r="19" spans="1:10" ht="19.5" customHeight="1">
      <c r="A19" s="4" t="s">
        <v>42</v>
      </c>
      <c r="B19" s="102" t="s">
        <v>246</v>
      </c>
      <c r="C19" s="116"/>
      <c r="D19" s="117"/>
      <c r="E19" s="6"/>
      <c r="F19" s="7" t="s">
        <v>44</v>
      </c>
      <c r="G19" s="13"/>
      <c r="H19" s="118"/>
      <c r="I19" s="119"/>
      <c r="J19" s="10"/>
    </row>
    <row r="20" spans="1:10" ht="19.5" customHeight="1">
      <c r="A20" s="4" t="s">
        <v>46</v>
      </c>
      <c r="B20" s="3" t="s">
        <v>247</v>
      </c>
      <c r="C20" s="120"/>
      <c r="D20" s="117"/>
      <c r="E20" s="6"/>
      <c r="F20" s="7" t="s">
        <v>48</v>
      </c>
      <c r="G20" s="3" t="s">
        <v>248</v>
      </c>
      <c r="H20" s="3"/>
      <c r="I20" s="110">
        <v>2640</v>
      </c>
      <c r="J20" s="10"/>
    </row>
    <row r="21" spans="1:10" ht="19.5" customHeight="1">
      <c r="A21" s="4" t="s">
        <v>50</v>
      </c>
      <c r="B21" s="3" t="s">
        <v>249</v>
      </c>
      <c r="C21" s="112"/>
      <c r="D21" s="117"/>
      <c r="E21" s="6"/>
      <c r="F21" s="7" t="s">
        <v>51</v>
      </c>
      <c r="G21" s="15" t="s">
        <v>250</v>
      </c>
      <c r="H21" s="121"/>
      <c r="I21" s="110"/>
      <c r="J21" s="10"/>
    </row>
    <row r="22" spans="1:10" ht="19.5" customHeight="1">
      <c r="A22" s="4" t="s">
        <v>53</v>
      </c>
      <c r="B22" s="3"/>
      <c r="C22" s="112"/>
      <c r="D22" s="117"/>
      <c r="E22" s="6"/>
      <c r="F22" s="7" t="s">
        <v>54</v>
      </c>
      <c r="G22" s="3" t="s">
        <v>251</v>
      </c>
      <c r="H22" s="3"/>
      <c r="I22" s="110">
        <v>300</v>
      </c>
      <c r="J22" s="10"/>
    </row>
    <row r="23" spans="1:10" ht="19.5" customHeight="1">
      <c r="A23" s="4" t="s">
        <v>56</v>
      </c>
      <c r="B23" s="3"/>
      <c r="C23" s="112"/>
      <c r="D23" s="117"/>
      <c r="E23" s="6"/>
      <c r="F23" s="7" t="s">
        <v>57</v>
      </c>
      <c r="G23" s="3" t="s">
        <v>252</v>
      </c>
      <c r="H23" s="3"/>
      <c r="I23" s="110"/>
      <c r="J23" s="10"/>
    </row>
    <row r="24" spans="1:10" ht="19.5" customHeight="1">
      <c r="A24" s="4" t="s">
        <v>58</v>
      </c>
      <c r="B24" s="3" t="s">
        <v>253</v>
      </c>
      <c r="C24" s="122"/>
      <c r="D24" s="115">
        <f>SUM(D10:D23)</f>
        <v>3604</v>
      </c>
      <c r="E24" s="17" t="s">
        <v>254</v>
      </c>
      <c r="F24" s="7" t="s">
        <v>61</v>
      </c>
      <c r="G24" s="3" t="s">
        <v>255</v>
      </c>
      <c r="H24" s="123"/>
      <c r="I24" s="115">
        <f>SUM(I10:I23)</f>
        <v>143018</v>
      </c>
      <c r="J24" s="17" t="s">
        <v>256</v>
      </c>
    </row>
    <row r="25" spans="1:10" ht="19.5" customHeight="1">
      <c r="A25" s="4" t="s">
        <v>64</v>
      </c>
      <c r="B25" s="11" t="s">
        <v>257</v>
      </c>
      <c r="C25" s="122"/>
      <c r="D25" s="115">
        <v>0</v>
      </c>
      <c r="E25" s="6" t="s">
        <v>258</v>
      </c>
      <c r="F25" s="7" t="s">
        <v>67</v>
      </c>
      <c r="G25" s="11" t="s">
        <v>259</v>
      </c>
      <c r="H25" s="123"/>
      <c r="I25" s="115"/>
      <c r="J25" s="10"/>
    </row>
    <row r="26" spans="1:10" ht="19.5" customHeight="1">
      <c r="A26" s="4" t="s">
        <v>69</v>
      </c>
      <c r="B26" s="3" t="s">
        <v>260</v>
      </c>
      <c r="C26" s="122"/>
      <c r="D26" s="115">
        <f>C27+C28</f>
        <v>803915</v>
      </c>
      <c r="E26" s="6" t="s">
        <v>261</v>
      </c>
      <c r="F26" s="7" t="s">
        <v>72</v>
      </c>
      <c r="G26" s="3" t="s">
        <v>262</v>
      </c>
      <c r="H26" s="123"/>
      <c r="I26" s="115">
        <f>H27+H28</f>
        <v>664501</v>
      </c>
      <c r="J26" s="10" t="s">
        <v>263</v>
      </c>
    </row>
    <row r="27" spans="1:10" ht="19.5" customHeight="1">
      <c r="A27" s="4" t="s">
        <v>75</v>
      </c>
      <c r="B27" s="18" t="s">
        <v>264</v>
      </c>
      <c r="C27" s="124">
        <f>C4</f>
        <v>803915</v>
      </c>
      <c r="D27" s="115"/>
      <c r="E27" s="6"/>
      <c r="F27" s="7" t="s">
        <v>77</v>
      </c>
      <c r="G27" s="18" t="s">
        <v>264</v>
      </c>
      <c r="H27" s="124">
        <f>D24+C27-I24</f>
        <v>664501</v>
      </c>
      <c r="I27" s="125"/>
      <c r="J27" s="10" t="s">
        <v>265</v>
      </c>
    </row>
    <row r="28" spans="1:10" ht="19.5" customHeight="1">
      <c r="A28" s="4" t="s">
        <v>212</v>
      </c>
      <c r="B28" s="18" t="s">
        <v>266</v>
      </c>
      <c r="C28" s="126">
        <f>C5</f>
        <v>0</v>
      </c>
      <c r="D28" s="114"/>
      <c r="E28" s="6"/>
      <c r="F28" s="7" t="s">
        <v>267</v>
      </c>
      <c r="G28" s="18" t="s">
        <v>266</v>
      </c>
      <c r="H28" s="124">
        <f>D25+C28-I25</f>
        <v>0</v>
      </c>
      <c r="I28" s="127"/>
      <c r="J28" s="10" t="s">
        <v>268</v>
      </c>
    </row>
    <row r="29" spans="1:10" ht="19.5" customHeight="1">
      <c r="A29" s="4" t="s">
        <v>213</v>
      </c>
      <c r="B29" s="3" t="s">
        <v>269</v>
      </c>
      <c r="C29" s="122"/>
      <c r="D29" s="115">
        <f>SUM(D24:D26)</f>
        <v>807519</v>
      </c>
      <c r="E29" s="6" t="s">
        <v>270</v>
      </c>
      <c r="F29" s="7"/>
      <c r="G29" s="3" t="s">
        <v>269</v>
      </c>
      <c r="H29" s="123"/>
      <c r="I29" s="115">
        <f>SUM(I24:I26)</f>
        <v>807519</v>
      </c>
      <c r="J29" s="10" t="s">
        <v>271</v>
      </c>
    </row>
    <row r="30" spans="1:5" ht="19.5" customHeight="1">
      <c r="A30" s="97"/>
      <c r="B30" s="104"/>
      <c r="E30" s="99"/>
    </row>
    <row r="31" spans="1:2" ht="19.5" customHeight="1">
      <c r="A31" s="104" t="s">
        <v>189</v>
      </c>
      <c r="B31" s="100" t="s">
        <v>191</v>
      </c>
    </row>
    <row r="32" spans="1:2" ht="19.5" customHeight="1">
      <c r="A32" s="89" t="s">
        <v>190</v>
      </c>
      <c r="B32" s="100" t="s">
        <v>193</v>
      </c>
    </row>
    <row r="33" spans="1:9" ht="19.5" customHeight="1">
      <c r="A33" s="89" t="s">
        <v>192</v>
      </c>
      <c r="C33" s="101"/>
      <c r="E33" s="89" t="s">
        <v>195</v>
      </c>
      <c r="I33" s="89" t="s">
        <v>196</v>
      </c>
    </row>
    <row r="34" ht="19.5" customHeight="1">
      <c r="A34" s="100" t="s">
        <v>194</v>
      </c>
    </row>
  </sheetData>
  <sheetProtection/>
  <mergeCells count="8">
    <mergeCell ref="B1:F1"/>
    <mergeCell ref="C2:D2"/>
    <mergeCell ref="B7:J7"/>
    <mergeCell ref="A8:E8"/>
    <mergeCell ref="F8:J8"/>
    <mergeCell ref="A9:B9"/>
    <mergeCell ref="F9:G9"/>
    <mergeCell ref="B3:D3"/>
  </mergeCells>
  <printOptions/>
  <pageMargins left="0.5511811023622047" right="0.35433070866141736" top="0.5905511811023623" bottom="0.1968503937007874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M9" sqref="M9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875" style="1" customWidth="1"/>
    <col min="11" max="16384" width="9.00390625" style="1" customWidth="1"/>
  </cols>
  <sheetData>
    <row r="1" spans="2:4" ht="19.5" customHeight="1">
      <c r="B1" s="149" t="s">
        <v>92</v>
      </c>
      <c r="C1" s="150"/>
      <c r="D1" s="151"/>
    </row>
    <row r="3" spans="1:10" ht="19.5" customHeight="1">
      <c r="A3" s="1" t="s">
        <v>0</v>
      </c>
      <c r="B3" s="132" t="str">
        <f>CONCATENATE('月報-1'!C2,'月報-1'!F2,"年10月份學生午餐費收支結算表")</f>
        <v>臺南市立山上國民中學110年10月份學生午餐費收支結算表</v>
      </c>
      <c r="C3" s="132"/>
      <c r="D3" s="132"/>
      <c r="E3" s="132"/>
      <c r="F3" s="132"/>
      <c r="G3" s="132"/>
      <c r="H3" s="132"/>
      <c r="I3" s="132"/>
      <c r="J3" s="132"/>
    </row>
    <row r="4" spans="1:10" ht="19.5" customHeight="1">
      <c r="A4" s="133" t="s">
        <v>94</v>
      </c>
      <c r="B4" s="152"/>
      <c r="C4" s="152"/>
      <c r="D4" s="152"/>
      <c r="E4" s="147"/>
      <c r="F4" s="133" t="s">
        <v>2</v>
      </c>
      <c r="G4" s="153"/>
      <c r="H4" s="153"/>
      <c r="I4" s="153"/>
      <c r="J4" s="148"/>
    </row>
    <row r="5" spans="1:10" ht="19.5" customHeight="1">
      <c r="A5" s="133" t="s">
        <v>3</v>
      </c>
      <c r="B5" s="147"/>
      <c r="C5" s="2" t="s">
        <v>4</v>
      </c>
      <c r="D5" s="3" t="s">
        <v>5</v>
      </c>
      <c r="E5" s="2" t="s">
        <v>6</v>
      </c>
      <c r="F5" s="133" t="s">
        <v>7</v>
      </c>
      <c r="G5" s="148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12920</v>
      </c>
      <c r="E6" s="6"/>
      <c r="F6" s="7" t="s">
        <v>11</v>
      </c>
      <c r="G6" s="3" t="s">
        <v>12</v>
      </c>
      <c r="H6" s="8"/>
      <c r="I6" s="9"/>
      <c r="J6" s="10"/>
    </row>
    <row r="7" spans="1:10" ht="19.5" customHeight="1">
      <c r="A7" s="4" t="s">
        <v>13</v>
      </c>
      <c r="B7" s="11" t="s">
        <v>14</v>
      </c>
      <c r="C7" s="31"/>
      <c r="D7" s="5"/>
      <c r="E7" s="6"/>
      <c r="F7" s="7" t="s">
        <v>15</v>
      </c>
      <c r="G7" s="3" t="s">
        <v>16</v>
      </c>
      <c r="H7" s="8"/>
      <c r="I7" s="9">
        <v>47318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9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9">
        <v>903</v>
      </c>
      <c r="J9" s="10"/>
    </row>
    <row r="10" spans="1:10" ht="19.5" customHeight="1">
      <c r="A10" s="4" t="s">
        <v>25</v>
      </c>
      <c r="B10" s="3" t="s">
        <v>26</v>
      </c>
      <c r="C10" s="5"/>
      <c r="D10" s="28">
        <f>SUM(C11:C14)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20005</v>
      </c>
      <c r="J10" s="10" t="s">
        <v>30</v>
      </c>
    </row>
    <row r="11" spans="1:10" ht="19.5" customHeight="1">
      <c r="A11" s="4" t="s">
        <v>31</v>
      </c>
      <c r="B11" s="102" t="s">
        <v>201</v>
      </c>
      <c r="C11" s="32">
        <v>0</v>
      </c>
      <c r="D11" s="32"/>
      <c r="E11" s="6"/>
      <c r="F11" s="7" t="s">
        <v>32</v>
      </c>
      <c r="G11" s="60" t="s">
        <v>200</v>
      </c>
      <c r="H11" s="5">
        <v>20005</v>
      </c>
      <c r="I11" s="37"/>
      <c r="J11" s="10"/>
    </row>
    <row r="12" spans="1:10" ht="19.5" customHeight="1">
      <c r="A12" s="4" t="s">
        <v>34</v>
      </c>
      <c r="B12" s="102" t="s">
        <v>202</v>
      </c>
      <c r="C12" s="5">
        <v>0</v>
      </c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02" t="s">
        <v>209</v>
      </c>
      <c r="C13" s="5"/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02" t="s">
        <v>203</v>
      </c>
      <c r="C14" s="5"/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02" t="s">
        <v>210</v>
      </c>
      <c r="C15" s="5"/>
      <c r="D15" s="32">
        <v>89000</v>
      </c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/>
      <c r="E16" s="6"/>
      <c r="F16" s="7" t="s">
        <v>48</v>
      </c>
      <c r="G16" s="3" t="s">
        <v>49</v>
      </c>
      <c r="H16" s="8"/>
      <c r="I16" s="9">
        <v>1200</v>
      </c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9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9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197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101920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69426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631706</v>
      </c>
      <c r="E22" s="6" t="s">
        <v>71</v>
      </c>
      <c r="F22" s="7" t="s">
        <v>72</v>
      </c>
      <c r="G22" s="3" t="s">
        <v>73</v>
      </c>
      <c r="H22" s="34"/>
      <c r="I22" s="29">
        <f>H23+H24</f>
        <v>664200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'月報-9'!H23</f>
        <v>631706</v>
      </c>
      <c r="D23" s="29"/>
      <c r="E23" s="6"/>
      <c r="F23" s="7" t="s">
        <v>77</v>
      </c>
      <c r="G23" s="18" t="s">
        <v>76</v>
      </c>
      <c r="H23" s="30">
        <f>D20+C23-I20</f>
        <v>664200</v>
      </c>
      <c r="I23" s="35"/>
      <c r="J23" s="10" t="s">
        <v>78</v>
      </c>
    </row>
    <row r="24" spans="1:10" ht="19.5" customHeight="1">
      <c r="A24" s="4" t="s">
        <v>212</v>
      </c>
      <c r="B24" s="18" t="s">
        <v>41</v>
      </c>
      <c r="C24" s="30">
        <f>'月報-9'!H24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213</v>
      </c>
      <c r="B25" s="3" t="s">
        <v>81</v>
      </c>
      <c r="C25" s="27"/>
      <c r="D25" s="29">
        <f>SUM(D20:D22)</f>
        <v>733626</v>
      </c>
      <c r="E25" s="6" t="s">
        <v>82</v>
      </c>
      <c r="F25" s="7"/>
      <c r="G25" s="3" t="s">
        <v>81</v>
      </c>
      <c r="H25" s="34"/>
      <c r="I25" s="29">
        <f>SUM(I20:I22)</f>
        <v>733626</v>
      </c>
      <c r="J25" s="10" t="s">
        <v>83</v>
      </c>
    </row>
    <row r="26" spans="1:5" ht="19.5" customHeight="1">
      <c r="A26" s="107"/>
      <c r="B26" s="105"/>
      <c r="E26" s="20"/>
    </row>
    <row r="27" spans="1:2" ht="15" customHeight="1">
      <c r="A27" s="108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7" ht="19.5" customHeight="1">
      <c r="A29" s="21" t="s">
        <v>87</v>
      </c>
      <c r="B29" s="23"/>
      <c r="C29" s="23"/>
      <c r="D29" s="23"/>
      <c r="E29" s="24"/>
      <c r="F29" s="23"/>
      <c r="G29" s="25"/>
    </row>
    <row r="30" spans="1:9" ht="15" customHeight="1">
      <c r="A30" s="22" t="s">
        <v>89</v>
      </c>
      <c r="C30" s="26"/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17" sqref="D17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ht="19.5" customHeight="1">
      <c r="B1" s="149" t="s">
        <v>92</v>
      </c>
      <c r="C1" s="150"/>
      <c r="D1" s="151"/>
    </row>
    <row r="3" spans="1:10" ht="19.5" customHeight="1">
      <c r="A3" s="1" t="s">
        <v>0</v>
      </c>
      <c r="B3" s="132" t="str">
        <f>CONCATENATE('月報-1'!C2,'月報-1'!F2,"年11月份學生午餐費收支結算表")</f>
        <v>臺南市立山上國民中學110年11月份學生午餐費收支結算表</v>
      </c>
      <c r="C3" s="132"/>
      <c r="D3" s="132"/>
      <c r="E3" s="132"/>
      <c r="F3" s="132"/>
      <c r="G3" s="132"/>
      <c r="H3" s="132"/>
      <c r="I3" s="132"/>
      <c r="J3" s="132"/>
    </row>
    <row r="4" spans="1:10" ht="19.5" customHeight="1">
      <c r="A4" s="133" t="s">
        <v>94</v>
      </c>
      <c r="B4" s="152"/>
      <c r="C4" s="152"/>
      <c r="D4" s="152"/>
      <c r="E4" s="147"/>
      <c r="F4" s="133" t="s">
        <v>2</v>
      </c>
      <c r="G4" s="153"/>
      <c r="H4" s="153"/>
      <c r="I4" s="153"/>
      <c r="J4" s="148"/>
    </row>
    <row r="5" spans="1:10" ht="19.5" customHeight="1">
      <c r="A5" s="133" t="s">
        <v>3</v>
      </c>
      <c r="B5" s="147"/>
      <c r="C5" s="3" t="s">
        <v>8</v>
      </c>
      <c r="D5" s="2" t="s">
        <v>4</v>
      </c>
      <c r="E5" s="2" t="s">
        <v>6</v>
      </c>
      <c r="F5" s="133" t="s">
        <v>7</v>
      </c>
      <c r="G5" s="148"/>
      <c r="H5" s="3" t="s">
        <v>8</v>
      </c>
      <c r="I5" s="2" t="s">
        <v>4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79622</v>
      </c>
      <c r="E6" s="6"/>
      <c r="F6" s="7" t="s">
        <v>11</v>
      </c>
      <c r="G6" s="3" t="s">
        <v>12</v>
      </c>
      <c r="H6" s="8"/>
      <c r="I6" s="5">
        <v>2118</v>
      </c>
      <c r="J6" s="10"/>
    </row>
    <row r="7" spans="1:10" ht="19.5" customHeight="1">
      <c r="A7" s="4" t="s">
        <v>13</v>
      </c>
      <c r="B7" s="11" t="s">
        <v>14</v>
      </c>
      <c r="C7" s="5"/>
      <c r="D7" s="5"/>
      <c r="E7" s="6"/>
      <c r="F7" s="7" t="s">
        <v>15</v>
      </c>
      <c r="G7" s="3" t="s">
        <v>16</v>
      </c>
      <c r="H7" s="8"/>
      <c r="I7" s="5">
        <v>46434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/>
      <c r="J9" s="10"/>
    </row>
    <row r="10" spans="1:10" ht="19.5" customHeight="1">
      <c r="A10" s="4" t="s">
        <v>25</v>
      </c>
      <c r="B10" s="3" t="s">
        <v>26</v>
      </c>
      <c r="C10" s="31"/>
      <c r="D10" s="5">
        <f>SUM(C11:C14)</f>
        <v>86285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20005</v>
      </c>
      <c r="J10" s="10" t="s">
        <v>30</v>
      </c>
    </row>
    <row r="11" spans="1:10" ht="19.5" customHeight="1">
      <c r="A11" s="4" t="s">
        <v>31</v>
      </c>
      <c r="B11" s="102" t="s">
        <v>201</v>
      </c>
      <c r="C11" s="5">
        <v>51578</v>
      </c>
      <c r="D11" s="32"/>
      <c r="E11" s="6"/>
      <c r="F11" s="7" t="s">
        <v>32</v>
      </c>
      <c r="G11" s="60" t="s">
        <v>200</v>
      </c>
      <c r="H11" s="5">
        <v>20005</v>
      </c>
      <c r="I11" s="37"/>
      <c r="J11" s="10"/>
    </row>
    <row r="12" spans="1:10" ht="19.5" customHeight="1">
      <c r="A12" s="4" t="s">
        <v>34</v>
      </c>
      <c r="B12" s="102" t="s">
        <v>202</v>
      </c>
      <c r="C12" s="5"/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02" t="s">
        <v>209</v>
      </c>
      <c r="C13" s="5"/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02" t="s">
        <v>203</v>
      </c>
      <c r="C14" s="5">
        <v>34707</v>
      </c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02" t="s">
        <v>210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>
        <v>4320</v>
      </c>
      <c r="E16" s="6"/>
      <c r="F16" s="7" t="s">
        <v>48</v>
      </c>
      <c r="G16" s="3" t="s">
        <v>49</v>
      </c>
      <c r="H16" s="8"/>
      <c r="I16" s="5">
        <v>3220</v>
      </c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5">
        <v>200</v>
      </c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>
        <v>300</v>
      </c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197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170227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72277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>
        <f>H14</f>
        <v>0</v>
      </c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664200</v>
      </c>
      <c r="E22" s="6" t="s">
        <v>71</v>
      </c>
      <c r="F22" s="7" t="s">
        <v>72</v>
      </c>
      <c r="G22" s="3" t="s">
        <v>73</v>
      </c>
      <c r="H22" s="34"/>
      <c r="I22" s="29">
        <f>H23+H24</f>
        <v>762150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'月報-10'!H23</f>
        <v>664200</v>
      </c>
      <c r="D23" s="29"/>
      <c r="E23" s="6"/>
      <c r="F23" s="7" t="s">
        <v>77</v>
      </c>
      <c r="G23" s="18" t="s">
        <v>76</v>
      </c>
      <c r="H23" s="30">
        <f>D20+C23-I20</f>
        <v>762150</v>
      </c>
      <c r="I23" s="35"/>
      <c r="J23" s="10" t="s">
        <v>78</v>
      </c>
    </row>
    <row r="24" spans="1:10" ht="19.5" customHeight="1">
      <c r="A24" s="4" t="s">
        <v>212</v>
      </c>
      <c r="B24" s="18" t="s">
        <v>41</v>
      </c>
      <c r="C24" s="30">
        <f>'月報-10'!H24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213</v>
      </c>
      <c r="B25" s="3" t="s">
        <v>81</v>
      </c>
      <c r="C25" s="27"/>
      <c r="D25" s="29">
        <f>SUM(D20:D22)</f>
        <v>834427</v>
      </c>
      <c r="E25" s="6" t="s">
        <v>82</v>
      </c>
      <c r="F25" s="7"/>
      <c r="G25" s="3" t="s">
        <v>81</v>
      </c>
      <c r="H25" s="34"/>
      <c r="I25" s="29">
        <f>SUM(I20:I22)</f>
        <v>834427</v>
      </c>
      <c r="J25" s="10" t="s">
        <v>83</v>
      </c>
    </row>
    <row r="26" spans="1:5" ht="19.5" customHeight="1">
      <c r="A26" s="4"/>
      <c r="B26" s="105"/>
      <c r="E26" s="20"/>
    </row>
    <row r="27" spans="1:2" ht="19.5" customHeight="1">
      <c r="A27" s="105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7" ht="19.5" customHeight="1">
      <c r="A29" s="21" t="s">
        <v>87</v>
      </c>
      <c r="B29" s="23"/>
      <c r="C29" s="23"/>
      <c r="D29" s="23"/>
      <c r="E29" s="24"/>
      <c r="F29" s="23"/>
      <c r="G29" s="25"/>
    </row>
    <row r="30" spans="1:9" ht="15" customHeight="1">
      <c r="A30" s="22" t="s">
        <v>89</v>
      </c>
      <c r="C30" s="26"/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I17" sqref="I17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5.375" style="1" customWidth="1"/>
    <col min="8" max="8" width="10.75390625" style="1" customWidth="1"/>
    <col min="9" max="9" width="12.75390625" style="1" customWidth="1"/>
    <col min="10" max="10" width="12.875" style="1" customWidth="1"/>
    <col min="11" max="16384" width="9.00390625" style="1" customWidth="1"/>
  </cols>
  <sheetData>
    <row r="1" spans="2:4" ht="19.5" customHeight="1">
      <c r="B1" s="149" t="s">
        <v>92</v>
      </c>
      <c r="C1" s="150"/>
      <c r="D1" s="151"/>
    </row>
    <row r="3" spans="1:10" ht="19.5" customHeight="1">
      <c r="A3" s="1" t="s">
        <v>0</v>
      </c>
      <c r="B3" s="132" t="str">
        <f>CONCATENATE('月報-1'!C2,'月報-1'!F2,"年12月份學生午餐費收支結算表")</f>
        <v>臺南市立山上國民中學110年12月份學生午餐費收支結算表</v>
      </c>
      <c r="C3" s="132"/>
      <c r="D3" s="132"/>
      <c r="E3" s="132"/>
      <c r="F3" s="132"/>
      <c r="G3" s="132"/>
      <c r="H3" s="132"/>
      <c r="I3" s="132"/>
      <c r="J3" s="132"/>
    </row>
    <row r="4" spans="1:10" ht="19.5" customHeight="1">
      <c r="A4" s="133" t="s">
        <v>94</v>
      </c>
      <c r="B4" s="152"/>
      <c r="C4" s="152"/>
      <c r="D4" s="152"/>
      <c r="E4" s="147"/>
      <c r="F4" s="133" t="s">
        <v>2</v>
      </c>
      <c r="G4" s="153"/>
      <c r="H4" s="153"/>
      <c r="I4" s="153"/>
      <c r="J4" s="148"/>
    </row>
    <row r="5" spans="1:10" ht="19.5" customHeight="1">
      <c r="A5" s="133" t="s">
        <v>3</v>
      </c>
      <c r="B5" s="147"/>
      <c r="C5" s="2" t="s">
        <v>4</v>
      </c>
      <c r="D5" s="3" t="s">
        <v>5</v>
      </c>
      <c r="E5" s="2" t="s">
        <v>6</v>
      </c>
      <c r="F5" s="133" t="s">
        <v>7</v>
      </c>
      <c r="G5" s="148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5678</v>
      </c>
      <c r="E6" s="6"/>
      <c r="F6" s="7" t="s">
        <v>11</v>
      </c>
      <c r="G6" s="3" t="s">
        <v>12</v>
      </c>
      <c r="H6" s="59"/>
      <c r="I6" s="5"/>
      <c r="J6" s="10"/>
    </row>
    <row r="7" spans="1:10" ht="19.5" customHeight="1">
      <c r="A7" s="4" t="s">
        <v>13</v>
      </c>
      <c r="B7" s="11" t="s">
        <v>14</v>
      </c>
      <c r="C7" s="5"/>
      <c r="D7" s="5"/>
      <c r="E7" s="6"/>
      <c r="F7" s="7" t="s">
        <v>15</v>
      </c>
      <c r="G7" s="3" t="s">
        <v>16</v>
      </c>
      <c r="H7" s="59"/>
      <c r="I7" s="5">
        <v>48364</v>
      </c>
      <c r="J7" s="10"/>
    </row>
    <row r="8" spans="1:10" ht="19.5" customHeight="1">
      <c r="A8" s="4" t="s">
        <v>17</v>
      </c>
      <c r="B8" s="3" t="s">
        <v>18</v>
      </c>
      <c r="C8" s="5"/>
      <c r="D8" s="5"/>
      <c r="E8" s="6"/>
      <c r="F8" s="7" t="s">
        <v>19</v>
      </c>
      <c r="G8" s="3" t="s">
        <v>20</v>
      </c>
      <c r="H8" s="59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59"/>
      <c r="I9" s="5"/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SUM(C11:C14)</f>
        <v>21096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20005</v>
      </c>
      <c r="J10" s="10" t="s">
        <v>30</v>
      </c>
    </row>
    <row r="11" spans="1:10" ht="19.5" customHeight="1">
      <c r="A11" s="4" t="s">
        <v>31</v>
      </c>
      <c r="B11" s="102" t="s">
        <v>201</v>
      </c>
      <c r="C11" s="5"/>
      <c r="D11" s="32"/>
      <c r="E11" s="6"/>
      <c r="F11" s="7" t="s">
        <v>32</v>
      </c>
      <c r="G11" s="103" t="s">
        <v>200</v>
      </c>
      <c r="H11" s="37">
        <v>20005</v>
      </c>
      <c r="J11" s="10"/>
    </row>
    <row r="12" spans="1:10" ht="19.5" customHeight="1">
      <c r="A12" s="4" t="s">
        <v>34</v>
      </c>
      <c r="B12" s="102" t="s">
        <v>202</v>
      </c>
      <c r="C12" s="5">
        <v>9000</v>
      </c>
      <c r="D12" s="32"/>
      <c r="E12" s="6"/>
      <c r="F12" s="7" t="s">
        <v>35</v>
      </c>
      <c r="G12" s="13"/>
      <c r="H12" s="37"/>
      <c r="I12" s="55"/>
      <c r="J12" s="10"/>
    </row>
    <row r="13" spans="1:10" ht="19.5" customHeight="1">
      <c r="A13" s="4" t="s">
        <v>37</v>
      </c>
      <c r="B13" s="102" t="s">
        <v>209</v>
      </c>
      <c r="C13" s="5">
        <v>12096</v>
      </c>
      <c r="D13" s="32"/>
      <c r="E13" s="6"/>
      <c r="F13" s="7" t="s">
        <v>38</v>
      </c>
      <c r="G13" s="13"/>
      <c r="H13" s="5"/>
      <c r="I13" s="55"/>
      <c r="J13" s="10"/>
    </row>
    <row r="14" spans="1:10" ht="19.5" customHeight="1">
      <c r="A14" s="4" t="s">
        <v>39</v>
      </c>
      <c r="B14" s="102" t="s">
        <v>203</v>
      </c>
      <c r="C14" s="5"/>
      <c r="D14" s="32"/>
      <c r="E14" s="6"/>
      <c r="F14" s="7" t="s">
        <v>40</v>
      </c>
      <c r="G14" s="14"/>
      <c r="H14" s="5"/>
      <c r="I14" s="55"/>
      <c r="J14" s="10"/>
    </row>
    <row r="15" spans="1:10" ht="19.5" customHeight="1">
      <c r="A15" s="4" t="s">
        <v>42</v>
      </c>
      <c r="B15" s="102" t="s">
        <v>210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5"/>
      <c r="D16" s="5"/>
      <c r="E16" s="6"/>
      <c r="F16" s="7" t="s">
        <v>48</v>
      </c>
      <c r="G16" s="3" t="s">
        <v>49</v>
      </c>
      <c r="H16" s="8"/>
      <c r="I16" s="5">
        <v>1280</v>
      </c>
      <c r="J16" s="10"/>
    </row>
    <row r="17" spans="1:10" ht="19.5" customHeight="1">
      <c r="A17" s="4" t="s">
        <v>50</v>
      </c>
      <c r="B17" s="3" t="s">
        <v>47</v>
      </c>
      <c r="C17" s="5"/>
      <c r="D17" s="5">
        <v>149</v>
      </c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59"/>
      <c r="I18" s="5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197</v>
      </c>
      <c r="H19" s="59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26923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69649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762150</v>
      </c>
      <c r="E22" s="6" t="s">
        <v>71</v>
      </c>
      <c r="F22" s="7" t="s">
        <v>72</v>
      </c>
      <c r="G22" s="3" t="s">
        <v>73</v>
      </c>
      <c r="H22" s="34"/>
      <c r="I22" s="29">
        <f>H23+H24</f>
        <v>719424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'月報-11'!H23</f>
        <v>762150</v>
      </c>
      <c r="D23" s="29"/>
      <c r="E23" s="6"/>
      <c r="F23" s="7" t="s">
        <v>77</v>
      </c>
      <c r="G23" s="18" t="s">
        <v>76</v>
      </c>
      <c r="H23" s="30">
        <f>D20+C23-I20</f>
        <v>719424</v>
      </c>
      <c r="I23" s="35"/>
      <c r="J23" s="10" t="s">
        <v>78</v>
      </c>
    </row>
    <row r="24" spans="1:10" ht="19.5" customHeight="1">
      <c r="A24" s="4" t="s">
        <v>212</v>
      </c>
      <c r="B24" s="18" t="s">
        <v>41</v>
      </c>
      <c r="C24" s="30">
        <f>'月報-11'!H24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213</v>
      </c>
      <c r="B25" s="3" t="s">
        <v>81</v>
      </c>
      <c r="C25" s="27"/>
      <c r="D25" s="29">
        <f>SUM(D20:D22)</f>
        <v>789073</v>
      </c>
      <c r="E25" s="6" t="s">
        <v>82</v>
      </c>
      <c r="F25" s="7"/>
      <c r="G25" s="3" t="s">
        <v>81</v>
      </c>
      <c r="H25" s="34"/>
      <c r="I25" s="29">
        <f>SUM(I20:I22)</f>
        <v>789073</v>
      </c>
      <c r="J25" s="10" t="s">
        <v>83</v>
      </c>
    </row>
    <row r="26" spans="1:5" ht="19.5" customHeight="1">
      <c r="A26" s="4"/>
      <c r="B26" s="105"/>
      <c r="E26" s="20"/>
    </row>
    <row r="27" spans="1:2" ht="19.5" customHeight="1">
      <c r="A27" s="105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7" ht="19.5" customHeight="1">
      <c r="A29" s="21" t="s">
        <v>87</v>
      </c>
      <c r="B29" s="23"/>
      <c r="C29" s="23"/>
      <c r="D29" s="23"/>
      <c r="E29" s="24"/>
      <c r="F29" s="23"/>
      <c r="G29" s="25"/>
    </row>
    <row r="30" spans="1:9" ht="13.5" customHeight="1">
      <c r="A30" s="22" t="s">
        <v>89</v>
      </c>
      <c r="C30" s="26"/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62" right="0.35433070866141736" top="0.32" bottom="0.3937007874015748" header="0.59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5">
      <selection activeCell="P24" sqref="P24"/>
    </sheetView>
  </sheetViews>
  <sheetFormatPr defaultColWidth="9.00390625" defaultRowHeight="16.5"/>
  <cols>
    <col min="1" max="1" width="6.50390625" style="0" customWidth="1"/>
    <col min="2" max="2" width="6.75390625" style="0" customWidth="1"/>
    <col min="3" max="3" width="7.25390625" style="0" customWidth="1"/>
    <col min="4" max="4" width="5.625" style="0" customWidth="1"/>
    <col min="5" max="5" width="6.00390625" style="0" customWidth="1"/>
    <col min="6" max="6" width="6.125" style="0" customWidth="1"/>
    <col min="7" max="7" width="7.50390625" style="0" bestFit="1" customWidth="1"/>
    <col min="8" max="8" width="5.625" style="0" customWidth="1"/>
    <col min="9" max="9" width="5.50390625" style="0" customWidth="1"/>
    <col min="10" max="10" width="8.75390625" style="0" bestFit="1" customWidth="1"/>
    <col min="11" max="11" width="6.375" style="0" customWidth="1"/>
    <col min="12" max="12" width="6.875" style="0" customWidth="1"/>
    <col min="13" max="13" width="6.25390625" style="0" customWidth="1"/>
    <col min="14" max="15" width="6.625" style="0" customWidth="1"/>
    <col min="16" max="16" width="6.375" style="0" customWidth="1"/>
    <col min="17" max="17" width="5.125" style="0" customWidth="1"/>
    <col min="18" max="18" width="6.25390625" style="0" customWidth="1"/>
    <col min="19" max="19" width="5.875" style="0" customWidth="1"/>
    <col min="20" max="20" width="8.375" style="0" customWidth="1"/>
    <col min="21" max="21" width="7.125" style="0" customWidth="1"/>
  </cols>
  <sheetData>
    <row r="1" spans="1:21" ht="24">
      <c r="A1" s="38" t="s">
        <v>95</v>
      </c>
      <c r="B1" s="39"/>
      <c r="C1" s="183" t="str">
        <f>CONCATENATE('月報-1'!C2,'月報-1'!F2,"年度學校午餐收支結算表")</f>
        <v>臺南市立山上國民中學110年度學校午餐收支結算表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39"/>
    </row>
    <row r="2" spans="1:21" ht="21.75" customHeight="1">
      <c r="A2" s="176" t="s">
        <v>96</v>
      </c>
      <c r="B2" s="176" t="s">
        <v>138</v>
      </c>
      <c r="C2" s="133" t="s">
        <v>97</v>
      </c>
      <c r="D2" s="136"/>
      <c r="E2" s="136"/>
      <c r="F2" s="136"/>
      <c r="G2" s="136"/>
      <c r="H2" s="136"/>
      <c r="I2" s="136"/>
      <c r="J2" s="137"/>
      <c r="K2" s="178" t="s">
        <v>98</v>
      </c>
      <c r="L2" s="179"/>
      <c r="M2" s="179"/>
      <c r="N2" s="179"/>
      <c r="O2" s="179"/>
      <c r="P2" s="179"/>
      <c r="Q2" s="179"/>
      <c r="R2" s="179"/>
      <c r="S2" s="179"/>
      <c r="T2" s="180"/>
      <c r="U2" s="185" t="s">
        <v>139</v>
      </c>
    </row>
    <row r="3" spans="1:21" ht="111" customHeight="1">
      <c r="A3" s="176"/>
      <c r="B3" s="177"/>
      <c r="C3" s="40" t="s">
        <v>99</v>
      </c>
      <c r="D3" s="41" t="s">
        <v>100</v>
      </c>
      <c r="E3" s="40" t="s">
        <v>101</v>
      </c>
      <c r="F3" s="40" t="s">
        <v>102</v>
      </c>
      <c r="G3" s="40" t="s">
        <v>103</v>
      </c>
      <c r="H3" s="40" t="s">
        <v>104</v>
      </c>
      <c r="I3" s="40" t="s">
        <v>137</v>
      </c>
      <c r="J3" s="40" t="s">
        <v>105</v>
      </c>
      <c r="K3" s="40" t="s">
        <v>106</v>
      </c>
      <c r="L3" s="40" t="s">
        <v>107</v>
      </c>
      <c r="M3" s="40" t="s">
        <v>108</v>
      </c>
      <c r="N3" s="40" t="s">
        <v>109</v>
      </c>
      <c r="O3" s="40" t="s">
        <v>110</v>
      </c>
      <c r="P3" s="40" t="s">
        <v>111</v>
      </c>
      <c r="Q3" s="40" t="s">
        <v>112</v>
      </c>
      <c r="R3" s="40" t="s">
        <v>113</v>
      </c>
      <c r="S3" s="40" t="s">
        <v>198</v>
      </c>
      <c r="T3" s="40" t="s">
        <v>105</v>
      </c>
      <c r="U3" s="186"/>
    </row>
    <row r="4" spans="1:21" ht="19.5" customHeight="1">
      <c r="A4" s="42" t="s">
        <v>114</v>
      </c>
      <c r="B4" s="43">
        <f>'月報-1'!C27</f>
        <v>803915</v>
      </c>
      <c r="C4" s="43">
        <f>'月報-1'!$D$10</f>
        <v>3604</v>
      </c>
      <c r="D4" s="43">
        <f>'月報-1'!D11</f>
        <v>0</v>
      </c>
      <c r="E4" s="43">
        <f>'月報-1'!D12</f>
        <v>0</v>
      </c>
      <c r="F4" s="43">
        <f>'月報-1'!D13</f>
        <v>0</v>
      </c>
      <c r="G4" s="43">
        <f>'月報-1'!D14</f>
        <v>0</v>
      </c>
      <c r="H4" s="43">
        <f>'月報-1'!D20</f>
        <v>0</v>
      </c>
      <c r="I4" s="43">
        <f>'月報-1'!D21</f>
        <v>0</v>
      </c>
      <c r="J4" s="43">
        <f>SUM(C4:I4)</f>
        <v>3604</v>
      </c>
      <c r="K4" s="43">
        <f>'月報-1'!I10</f>
        <v>3387</v>
      </c>
      <c r="L4" s="43">
        <f>'月報-1'!I11</f>
        <v>73649</v>
      </c>
      <c r="M4" s="43">
        <f>'月報-1'!I12</f>
        <v>3708</v>
      </c>
      <c r="N4" s="43">
        <f>'月報-1'!I13</f>
        <v>0</v>
      </c>
      <c r="O4" s="43">
        <f>'月報-1'!I14</f>
        <v>59334</v>
      </c>
      <c r="P4" s="43">
        <f>'月報-1'!I20</f>
        <v>2640</v>
      </c>
      <c r="Q4" s="43">
        <f>'月報-1'!I21</f>
        <v>0</v>
      </c>
      <c r="R4" s="43">
        <f>'月報-1'!I22</f>
        <v>300</v>
      </c>
      <c r="S4" s="43">
        <f>'月報-1'!I23</f>
        <v>0</v>
      </c>
      <c r="T4" s="43">
        <f>SUM(K4:S4)</f>
        <v>143018</v>
      </c>
      <c r="U4" s="43">
        <f aca="true" t="shared" si="0" ref="U4:U15">B4+J4-T4</f>
        <v>664501</v>
      </c>
    </row>
    <row r="5" spans="1:21" ht="19.5" customHeight="1">
      <c r="A5" s="42" t="s">
        <v>115</v>
      </c>
      <c r="B5" s="43">
        <f>U4</f>
        <v>664501</v>
      </c>
      <c r="C5" s="43">
        <f>'月報-2'!D$6</f>
        <v>6000</v>
      </c>
      <c r="D5" s="43">
        <f>'月報-2'!D$7</f>
        <v>0</v>
      </c>
      <c r="E5" s="43">
        <f>'月報-2'!D$8</f>
        <v>0</v>
      </c>
      <c r="F5" s="43">
        <f>'月報-2'!D$9</f>
        <v>0</v>
      </c>
      <c r="G5" s="43">
        <f>'月報-2'!D$10</f>
        <v>14318</v>
      </c>
      <c r="H5" s="43">
        <f>'月報-2'!D$16</f>
        <v>0</v>
      </c>
      <c r="I5" s="43">
        <f>'月報-2'!D$17</f>
        <v>0</v>
      </c>
      <c r="J5" s="43">
        <f>SUM(C5:I5)</f>
        <v>20318</v>
      </c>
      <c r="K5" s="43">
        <f>'月報-2'!I$6</f>
        <v>3684</v>
      </c>
      <c r="L5" s="43">
        <f>'月報-2'!I$7</f>
        <v>0</v>
      </c>
      <c r="M5" s="43">
        <f>'月報-2'!I$8</f>
        <v>0</v>
      </c>
      <c r="N5" s="43">
        <f>'月報-2'!I$9</f>
        <v>0</v>
      </c>
      <c r="O5" s="43">
        <f>'月報-2'!I$10</f>
        <v>0</v>
      </c>
      <c r="P5" s="43">
        <f>'月報-2'!I$16</f>
        <v>0</v>
      </c>
      <c r="Q5" s="43">
        <f>'月報-2'!I$17</f>
        <v>85517</v>
      </c>
      <c r="R5" s="43">
        <f>'月報-2'!I$18</f>
        <v>0</v>
      </c>
      <c r="S5" s="43">
        <f>'月報-2'!I$19</f>
        <v>0</v>
      </c>
      <c r="T5" s="43">
        <f aca="true" t="shared" si="1" ref="T5:T17">SUM(K5:S5)</f>
        <v>89201</v>
      </c>
      <c r="U5" s="43">
        <f t="shared" si="0"/>
        <v>595618</v>
      </c>
    </row>
    <row r="6" spans="1:21" ht="19.5" customHeight="1">
      <c r="A6" s="42" t="s">
        <v>116</v>
      </c>
      <c r="B6" s="43">
        <f aca="true" t="shared" si="2" ref="B6:B15">U5</f>
        <v>595618</v>
      </c>
      <c r="C6" s="43">
        <f>'月報-3'!D$6</f>
        <v>68300</v>
      </c>
      <c r="D6" s="43">
        <f>'月報-3'!D$7</f>
        <v>0</v>
      </c>
      <c r="E6" s="43" t="str">
        <f>'月報-3'!D$8</f>
        <v> </v>
      </c>
      <c r="F6" s="43">
        <f>'月報-3'!D$9</f>
        <v>0</v>
      </c>
      <c r="G6" s="43">
        <f>'月報-3'!D$10</f>
        <v>112000</v>
      </c>
      <c r="H6" s="43">
        <f>'月報-3'!D$16</f>
        <v>0</v>
      </c>
      <c r="I6" s="43">
        <f>'月報-3'!D$17</f>
        <v>0</v>
      </c>
      <c r="J6" s="43">
        <f aca="true" t="shared" si="3" ref="J6:J14">SUM(C6:I6)</f>
        <v>180300</v>
      </c>
      <c r="K6" s="43">
        <f>'月報-3'!I$6</f>
        <v>0</v>
      </c>
      <c r="L6" s="43">
        <f>'月報-3'!I$7</f>
        <v>15429</v>
      </c>
      <c r="M6" s="43">
        <f>'月報-3'!I$8</f>
        <v>0</v>
      </c>
      <c r="N6" s="43">
        <f>'月報-3'!I$9</f>
        <v>1913</v>
      </c>
      <c r="O6" s="43">
        <f>'月報-3'!I$10</f>
        <v>6839</v>
      </c>
      <c r="P6" s="43">
        <f>'月報-3'!I$16</f>
        <v>1320</v>
      </c>
      <c r="Q6" s="43">
        <f>'月報-3'!I$17</f>
        <v>2000</v>
      </c>
      <c r="R6" s="43">
        <f>'月報-3'!I$18</f>
        <v>1296</v>
      </c>
      <c r="S6" s="43">
        <f>'月報-3'!I$19</f>
        <v>1000</v>
      </c>
      <c r="T6" s="43">
        <f t="shared" si="1"/>
        <v>29797</v>
      </c>
      <c r="U6" s="43">
        <f t="shared" si="0"/>
        <v>746121</v>
      </c>
    </row>
    <row r="7" spans="1:21" ht="19.5" customHeight="1">
      <c r="A7" s="42" t="s">
        <v>117</v>
      </c>
      <c r="B7" s="43">
        <f t="shared" si="2"/>
        <v>746121</v>
      </c>
      <c r="C7" s="43">
        <f>'月報-4'!D$6</f>
        <v>6000</v>
      </c>
      <c r="D7" s="43">
        <f>'月報-4'!D$7</f>
        <v>0</v>
      </c>
      <c r="E7" s="43">
        <f>'月報-4'!D$8</f>
        <v>0</v>
      </c>
      <c r="F7" s="43">
        <f>'月報-4'!D$9</f>
        <v>0</v>
      </c>
      <c r="G7" s="43">
        <f>'月報-4'!D$10</f>
        <v>52558</v>
      </c>
      <c r="H7" s="43">
        <f>'月報-4'!D$16</f>
        <v>83417</v>
      </c>
      <c r="I7" s="43">
        <f>'月報-4'!D$17</f>
        <v>0</v>
      </c>
      <c r="J7" s="43">
        <f t="shared" si="3"/>
        <v>141975</v>
      </c>
      <c r="K7" s="43">
        <f>'月報-4'!I$6</f>
        <v>0</v>
      </c>
      <c r="L7" s="43">
        <f>'月報-4'!I$7</f>
        <v>46509</v>
      </c>
      <c r="M7" s="43">
        <f>'月報-4'!I$8</f>
        <v>0</v>
      </c>
      <c r="N7" s="43">
        <f>'月報-4'!I$9</f>
        <v>0</v>
      </c>
      <c r="O7" s="43">
        <f>'月報-4'!I$10</f>
        <v>20342</v>
      </c>
      <c r="P7" s="43">
        <f>'月報-4'!I$16</f>
        <v>1320</v>
      </c>
      <c r="Q7" s="43">
        <f>'月報-4'!I$17</f>
        <v>0</v>
      </c>
      <c r="R7" s="43">
        <f>'月報-4'!I$18</f>
        <v>300</v>
      </c>
      <c r="S7" s="43">
        <f>'月報-4'!I$19</f>
        <v>0</v>
      </c>
      <c r="T7" s="43">
        <f t="shared" si="1"/>
        <v>68471</v>
      </c>
      <c r="U7" s="43">
        <f t="shared" si="0"/>
        <v>819625</v>
      </c>
    </row>
    <row r="8" spans="1:21" ht="19.5" customHeight="1">
      <c r="A8" s="42" t="s">
        <v>118</v>
      </c>
      <c r="B8" s="43">
        <f t="shared" si="2"/>
        <v>819625</v>
      </c>
      <c r="C8" s="43">
        <f>'月報-5'!D$6</f>
        <v>5700</v>
      </c>
      <c r="D8" s="43" t="str">
        <f>'月報-5'!D$7</f>
        <v> </v>
      </c>
      <c r="E8" s="43">
        <f>'月報-5'!D$8</f>
        <v>0</v>
      </c>
      <c r="F8" s="43">
        <f>'月報-5'!D$9</f>
        <v>0</v>
      </c>
      <c r="G8" s="43">
        <f>'月報-5'!D$10</f>
        <v>0</v>
      </c>
      <c r="H8" s="43">
        <f>'月報-5'!D$16</f>
        <v>0</v>
      </c>
      <c r="I8" s="43">
        <f>'月報-5'!D$17</f>
        <v>0</v>
      </c>
      <c r="J8" s="43">
        <f t="shared" si="3"/>
        <v>5700</v>
      </c>
      <c r="K8" s="43">
        <f>'月報-5'!I$6</f>
        <v>0</v>
      </c>
      <c r="L8" s="43">
        <f>'月報-5'!I$7</f>
        <v>31542</v>
      </c>
      <c r="M8" s="43">
        <f>'月報-5'!I$8</f>
        <v>0</v>
      </c>
      <c r="N8" s="43">
        <f>'月報-5'!I$9</f>
        <v>0</v>
      </c>
      <c r="O8" s="43">
        <f>'月報-5'!I$10</f>
        <v>20005</v>
      </c>
      <c r="P8" s="43">
        <f>'月報-5'!I$16</f>
        <v>1200</v>
      </c>
      <c r="Q8" s="43">
        <f>'月報-5'!I$17</f>
        <v>0</v>
      </c>
      <c r="R8" s="43">
        <f>'月報-5'!I$18</f>
        <v>0</v>
      </c>
      <c r="S8" s="43">
        <f>'月報-5'!I$19</f>
        <v>0</v>
      </c>
      <c r="T8" s="43">
        <f t="shared" si="1"/>
        <v>52747</v>
      </c>
      <c r="U8" s="43">
        <f t="shared" si="0"/>
        <v>772578</v>
      </c>
    </row>
    <row r="9" spans="1:21" ht="19.5" customHeight="1">
      <c r="A9" s="42" t="s">
        <v>119</v>
      </c>
      <c r="B9" s="43">
        <f t="shared" si="2"/>
        <v>772578</v>
      </c>
      <c r="C9" s="43">
        <f>'月報-6'!D$6</f>
        <v>1802</v>
      </c>
      <c r="D9" s="43">
        <f>'月報-6'!D$7</f>
        <v>0</v>
      </c>
      <c r="E9" s="43">
        <f>'月報-6'!D$8</f>
        <v>0</v>
      </c>
      <c r="F9" s="43">
        <f>'月報-6'!D$9</f>
        <v>0</v>
      </c>
      <c r="G9" s="43">
        <f>'月報-6'!D$10</f>
        <v>0</v>
      </c>
      <c r="H9" s="43"/>
      <c r="I9" s="43">
        <f>'月報-6'!D$17</f>
        <v>211</v>
      </c>
      <c r="J9" s="43">
        <f t="shared" si="3"/>
        <v>2013</v>
      </c>
      <c r="K9" s="43">
        <f>'月報-6'!I$6</f>
        <v>0</v>
      </c>
      <c r="L9" s="43">
        <f>'月報-6'!I$7</f>
        <v>48201</v>
      </c>
      <c r="M9" s="43">
        <f>'月報-6'!I$8</f>
        <v>2890</v>
      </c>
      <c r="N9" s="43">
        <f>'月報-6'!I$9</f>
        <v>641</v>
      </c>
      <c r="O9" s="43">
        <f>'月報-6'!I$10</f>
        <v>20600</v>
      </c>
      <c r="P9" s="43">
        <f>'月報-6'!I$16</f>
        <v>1200</v>
      </c>
      <c r="Q9" s="43">
        <f>'月報-6'!I$17</f>
        <v>4500</v>
      </c>
      <c r="R9" s="43">
        <f>'月報-6'!I$18</f>
        <v>0</v>
      </c>
      <c r="S9" s="43">
        <f>'月報-6'!I$19</f>
        <v>0</v>
      </c>
      <c r="T9" s="43">
        <f t="shared" si="1"/>
        <v>78032</v>
      </c>
      <c r="U9" s="43">
        <f t="shared" si="0"/>
        <v>696559</v>
      </c>
    </row>
    <row r="10" spans="1:21" ht="19.5" customHeight="1">
      <c r="A10" s="42" t="s">
        <v>120</v>
      </c>
      <c r="B10" s="43">
        <f t="shared" si="2"/>
        <v>696559</v>
      </c>
      <c r="C10" s="43">
        <f>'月報-7'!D$6</f>
        <v>0</v>
      </c>
      <c r="D10" s="43">
        <f>'月報-7'!D$7</f>
        <v>0</v>
      </c>
      <c r="E10" s="43">
        <f>'月報-7'!D$8</f>
        <v>0</v>
      </c>
      <c r="F10" s="43">
        <f>'月報-7'!D$9</f>
        <v>0</v>
      </c>
      <c r="G10" s="43">
        <f>'月報-7'!D$10</f>
        <v>34377</v>
      </c>
      <c r="H10" s="43">
        <f>'月報-7'!D$16</f>
        <v>0</v>
      </c>
      <c r="I10" s="43">
        <f>'月報-7'!D$17</f>
        <v>0</v>
      </c>
      <c r="J10" s="43">
        <f t="shared" si="3"/>
        <v>34377</v>
      </c>
      <c r="K10" s="43">
        <f>'月報-7'!I$6</f>
        <v>0</v>
      </c>
      <c r="L10" s="43">
        <f>'月報-7'!I$7</f>
        <v>63833</v>
      </c>
      <c r="M10" s="43">
        <f>'月報-7'!I$8</f>
        <v>0</v>
      </c>
      <c r="N10" s="43">
        <f>'月報-7'!I$9</f>
        <v>200</v>
      </c>
      <c r="O10" s="43">
        <f>'月報-7'!I$10</f>
        <v>30490</v>
      </c>
      <c r="P10" s="43">
        <f>'月報-7'!I$16</f>
        <v>1200</v>
      </c>
      <c r="Q10" s="43">
        <f>'月報-7'!I$17</f>
        <v>0</v>
      </c>
      <c r="R10" s="43">
        <f>'月報-7'!I$18</f>
        <v>0</v>
      </c>
      <c r="S10" s="43">
        <f>'月報-7'!I$19</f>
        <v>0</v>
      </c>
      <c r="T10" s="43">
        <f t="shared" si="1"/>
        <v>95723</v>
      </c>
      <c r="U10" s="43">
        <f t="shared" si="0"/>
        <v>635213</v>
      </c>
    </row>
    <row r="11" spans="1:21" ht="19.5" customHeight="1">
      <c r="A11" s="42" t="s">
        <v>121</v>
      </c>
      <c r="B11" s="43">
        <f t="shared" si="2"/>
        <v>635213</v>
      </c>
      <c r="C11" s="43">
        <f>'月報-8'!D$6</f>
        <v>6236</v>
      </c>
      <c r="D11" s="43">
        <f>'月報-8'!D$7</f>
        <v>0</v>
      </c>
      <c r="E11" s="43">
        <f>'月報-8'!D$8</f>
        <v>0</v>
      </c>
      <c r="F11" s="43">
        <f>'月報-8'!D$9</f>
        <v>0</v>
      </c>
      <c r="G11" s="43">
        <f>'月報-8'!D$10</f>
        <v>0</v>
      </c>
      <c r="H11" s="43">
        <f>'月報-8'!D$16</f>
        <v>120</v>
      </c>
      <c r="I11" s="43">
        <f>'月報-8'!D$17</f>
        <v>0</v>
      </c>
      <c r="J11" s="43">
        <f t="shared" si="3"/>
        <v>6356</v>
      </c>
      <c r="K11" s="43">
        <f>'月報-8'!I$6</f>
        <v>0</v>
      </c>
      <c r="L11" s="43">
        <f>'月報-8'!I$7</f>
        <v>14220</v>
      </c>
      <c r="M11" s="43">
        <f>'月報-8'!I$8</f>
        <v>0</v>
      </c>
      <c r="N11" s="43">
        <f>'月報-8'!I$9</f>
        <v>0</v>
      </c>
      <c r="O11" s="43">
        <f>'月報-8'!I$10</f>
        <v>0</v>
      </c>
      <c r="P11" s="43">
        <f>'月報-8'!I$16</f>
        <v>0</v>
      </c>
      <c r="Q11" s="43">
        <f>'月報-8'!I$17</f>
        <v>0</v>
      </c>
      <c r="R11" s="43">
        <f>'月報-8'!I$18</f>
        <v>3500</v>
      </c>
      <c r="S11" s="43">
        <f>'月報-8'!I$19</f>
        <v>0</v>
      </c>
      <c r="T11" s="43">
        <f t="shared" si="1"/>
        <v>17720</v>
      </c>
      <c r="U11" s="43">
        <f t="shared" si="0"/>
        <v>623849</v>
      </c>
    </row>
    <row r="12" spans="1:21" ht="19.5" customHeight="1">
      <c r="A12" s="42" t="s">
        <v>122</v>
      </c>
      <c r="B12" s="43">
        <f t="shared" si="2"/>
        <v>623849</v>
      </c>
      <c r="C12" s="43">
        <f>'月報-9'!D$6</f>
        <v>55872</v>
      </c>
      <c r="D12" s="43">
        <f>'月報-9'!D$7</f>
        <v>0</v>
      </c>
      <c r="E12" s="43">
        <f>'月報-9'!D$8</f>
        <v>0</v>
      </c>
      <c r="F12" s="43">
        <f>'月報-9'!D$9</f>
        <v>0</v>
      </c>
      <c r="G12" s="43">
        <f>'月報-9'!D$10</f>
        <v>0</v>
      </c>
      <c r="H12" s="43">
        <f>'月報-9'!D$16</f>
        <v>0</v>
      </c>
      <c r="I12" s="43">
        <f>'月報-9'!D$17</f>
        <v>0</v>
      </c>
      <c r="J12" s="43">
        <f t="shared" si="3"/>
        <v>55872</v>
      </c>
      <c r="K12" s="43">
        <f>'月報-9'!I$6</f>
        <v>3117</v>
      </c>
      <c r="L12" s="43">
        <f>'月報-9'!I$7</f>
        <v>24673</v>
      </c>
      <c r="M12" s="43">
        <f>'月報-9'!I$8</f>
        <v>0</v>
      </c>
      <c r="N12" s="43">
        <f>'月報-9'!I$9</f>
        <v>2577</v>
      </c>
      <c r="O12" s="43">
        <f>'月報-9'!I$10</f>
        <v>3878</v>
      </c>
      <c r="P12" s="43">
        <f>'月報-9'!I$16</f>
        <v>1200</v>
      </c>
      <c r="Q12" s="43">
        <f>'月報-9'!I$17</f>
        <v>12000</v>
      </c>
      <c r="R12" s="43">
        <f>'月報-9'!I$18</f>
        <v>570</v>
      </c>
      <c r="S12" s="43">
        <f>'月報-9'!I$19</f>
        <v>0</v>
      </c>
      <c r="T12" s="43">
        <f t="shared" si="1"/>
        <v>48015</v>
      </c>
      <c r="U12" s="43">
        <f t="shared" si="0"/>
        <v>631706</v>
      </c>
    </row>
    <row r="13" spans="1:21" ht="19.5" customHeight="1">
      <c r="A13" s="42" t="s">
        <v>123</v>
      </c>
      <c r="B13" s="43">
        <f t="shared" si="2"/>
        <v>631706</v>
      </c>
      <c r="C13" s="43">
        <f>'月報-10'!D$6</f>
        <v>12920</v>
      </c>
      <c r="D13" s="43">
        <f>'月報-10'!D$7</f>
        <v>0</v>
      </c>
      <c r="E13" s="43">
        <f>'月報-10'!D$8</f>
        <v>0</v>
      </c>
      <c r="F13" s="43">
        <f>'月報-10'!D$9</f>
        <v>0</v>
      </c>
      <c r="G13" s="43">
        <f>'月報-10'!D$10</f>
        <v>0</v>
      </c>
      <c r="H13" s="43">
        <f>'月報-10'!D$16</f>
        <v>0</v>
      </c>
      <c r="I13" s="43">
        <f>'月報-10'!D$17</f>
        <v>0</v>
      </c>
      <c r="J13" s="43">
        <f t="shared" si="3"/>
        <v>12920</v>
      </c>
      <c r="K13" s="43">
        <f>'月報-10'!I$6</f>
        <v>0</v>
      </c>
      <c r="L13" s="43">
        <f>'月報-10'!I$7</f>
        <v>47318</v>
      </c>
      <c r="M13" s="43">
        <f>'月報-10'!I$8</f>
        <v>0</v>
      </c>
      <c r="N13" s="43">
        <f>'月報-10'!I$9</f>
        <v>903</v>
      </c>
      <c r="O13" s="43">
        <f>'月報-10'!I$10</f>
        <v>20005</v>
      </c>
      <c r="P13" s="43">
        <f>'月報-10'!I$16</f>
        <v>1200</v>
      </c>
      <c r="Q13" s="43">
        <f>'月報-10'!I$17</f>
        <v>0</v>
      </c>
      <c r="R13" s="43">
        <f>'月報-10'!I$18</f>
        <v>0</v>
      </c>
      <c r="S13" s="43">
        <f>'月報-10'!I$19</f>
        <v>0</v>
      </c>
      <c r="T13" s="43">
        <f t="shared" si="1"/>
        <v>69426</v>
      </c>
      <c r="U13" s="43">
        <f t="shared" si="0"/>
        <v>575200</v>
      </c>
    </row>
    <row r="14" spans="1:21" ht="19.5" customHeight="1">
      <c r="A14" s="42" t="s">
        <v>124</v>
      </c>
      <c r="B14" s="43">
        <f t="shared" si="2"/>
        <v>575200</v>
      </c>
      <c r="C14" s="43">
        <f>'月報-11'!D$6</f>
        <v>79622</v>
      </c>
      <c r="D14" s="43">
        <f>'月報-11'!D$7</f>
        <v>0</v>
      </c>
      <c r="E14" s="43">
        <f>'月報-11'!D$8</f>
        <v>0</v>
      </c>
      <c r="F14" s="43">
        <f>'月報-11'!D$9</f>
        <v>0</v>
      </c>
      <c r="G14" s="43">
        <f>'月報-11'!D$10</f>
        <v>86285</v>
      </c>
      <c r="H14" s="43">
        <f>'月報-11'!D$16</f>
        <v>4320</v>
      </c>
      <c r="I14" s="43">
        <f>'月報-11'!D$17</f>
        <v>0</v>
      </c>
      <c r="J14" s="43">
        <f t="shared" si="3"/>
        <v>170227</v>
      </c>
      <c r="K14" s="43">
        <f>'月報-11'!I$6</f>
        <v>2118</v>
      </c>
      <c r="L14" s="43">
        <f>'月報-11'!I$7</f>
        <v>46434</v>
      </c>
      <c r="M14" s="43">
        <f>'月報-11'!I$8</f>
        <v>0</v>
      </c>
      <c r="N14" s="43">
        <f>'月報-11'!I$9</f>
        <v>0</v>
      </c>
      <c r="O14" s="43">
        <f>'月報-11'!I$10</f>
        <v>20005</v>
      </c>
      <c r="P14" s="43">
        <f>'月報-11'!I$16</f>
        <v>3220</v>
      </c>
      <c r="Q14" s="43">
        <f>'月報-11'!I$17</f>
        <v>200</v>
      </c>
      <c r="R14" s="43">
        <f>'月報-11'!I$18</f>
        <v>300</v>
      </c>
      <c r="S14" s="43">
        <f>'月報-11'!I$19</f>
        <v>0</v>
      </c>
      <c r="T14" s="43">
        <f t="shared" si="1"/>
        <v>72277</v>
      </c>
      <c r="U14" s="43">
        <f t="shared" si="0"/>
        <v>673150</v>
      </c>
    </row>
    <row r="15" spans="1:21" ht="19.5" customHeight="1">
      <c r="A15" s="42" t="s">
        <v>125</v>
      </c>
      <c r="B15" s="43">
        <f t="shared" si="2"/>
        <v>673150</v>
      </c>
      <c r="C15" s="43">
        <f>'月報-12'!D$6</f>
        <v>5678</v>
      </c>
      <c r="D15" s="43">
        <f>'月報-12'!D$7</f>
        <v>0</v>
      </c>
      <c r="E15" s="43">
        <f>'月報-12'!D$8</f>
        <v>0</v>
      </c>
      <c r="F15" s="43">
        <f>'月報-12'!D$9</f>
        <v>0</v>
      </c>
      <c r="G15" s="43">
        <f>'月報-12'!D$10</f>
        <v>21096</v>
      </c>
      <c r="H15" s="43">
        <f>'月報-12'!D$16</f>
        <v>0</v>
      </c>
      <c r="I15" s="43">
        <f>'月報-12'!D$17</f>
        <v>149</v>
      </c>
      <c r="J15" s="43">
        <f>SUM(C15:I15)</f>
        <v>26923</v>
      </c>
      <c r="K15" s="43">
        <f>'月報-12'!I$6</f>
        <v>0</v>
      </c>
      <c r="L15" s="43">
        <f>'月報-12'!I$7</f>
        <v>48364</v>
      </c>
      <c r="M15" s="43">
        <f>'月報-12'!I$8</f>
        <v>0</v>
      </c>
      <c r="N15" s="43">
        <f>'月報-12'!I$9</f>
        <v>0</v>
      </c>
      <c r="O15" s="43">
        <f>'月報-12'!I$10</f>
        <v>20005</v>
      </c>
      <c r="P15" s="43">
        <f>'月報-12'!I$16</f>
        <v>1280</v>
      </c>
      <c r="Q15" s="43">
        <f>'月報-12'!I$17</f>
        <v>0</v>
      </c>
      <c r="R15" s="43">
        <f>'月報-12'!I$18</f>
        <v>0</v>
      </c>
      <c r="S15" s="43">
        <f>'月報-12'!I$19</f>
        <v>0</v>
      </c>
      <c r="T15" s="43">
        <f t="shared" si="1"/>
        <v>69649</v>
      </c>
      <c r="U15" s="43">
        <f t="shared" si="0"/>
        <v>630424</v>
      </c>
    </row>
    <row r="16" spans="1:21" ht="19.5" customHeight="1">
      <c r="A16" s="187" t="s">
        <v>126</v>
      </c>
      <c r="B16" s="44" t="s">
        <v>127</v>
      </c>
      <c r="C16" s="43">
        <f>SUM(C4:C15)</f>
        <v>251734</v>
      </c>
      <c r="D16" s="43">
        <f aca="true" t="shared" si="4" ref="D16:I16">SUM(D4:D15)</f>
        <v>0</v>
      </c>
      <c r="E16" s="43">
        <f t="shared" si="4"/>
        <v>0</v>
      </c>
      <c r="F16" s="43">
        <f t="shared" si="4"/>
        <v>0</v>
      </c>
      <c r="G16" s="43">
        <f t="shared" si="4"/>
        <v>320634</v>
      </c>
      <c r="H16" s="43">
        <f t="shared" si="4"/>
        <v>87857</v>
      </c>
      <c r="I16" s="43">
        <f t="shared" si="4"/>
        <v>360</v>
      </c>
      <c r="J16" s="45">
        <f>SUM(J4:J15)</f>
        <v>660585</v>
      </c>
      <c r="K16" s="43">
        <f>SUM(K4:K15)</f>
        <v>12306</v>
      </c>
      <c r="L16" s="43">
        <f aca="true" t="shared" si="5" ref="L16:R16">SUM(L4:L15)</f>
        <v>460172</v>
      </c>
      <c r="M16" s="43">
        <f t="shared" si="5"/>
        <v>6598</v>
      </c>
      <c r="N16" s="43">
        <f t="shared" si="5"/>
        <v>6234</v>
      </c>
      <c r="O16" s="43">
        <f t="shared" si="5"/>
        <v>221503</v>
      </c>
      <c r="P16" s="43">
        <f t="shared" si="5"/>
        <v>15780</v>
      </c>
      <c r="Q16" s="43">
        <f t="shared" si="5"/>
        <v>104217</v>
      </c>
      <c r="R16" s="43">
        <f t="shared" si="5"/>
        <v>6266</v>
      </c>
      <c r="S16" s="43">
        <f>SUM(S4:S15)</f>
        <v>1000</v>
      </c>
      <c r="T16" s="43">
        <f t="shared" si="1"/>
        <v>834076</v>
      </c>
      <c r="U16" s="189"/>
    </row>
    <row r="17" spans="1:21" ht="19.5" customHeight="1">
      <c r="A17" s="188"/>
      <c r="B17" s="46" t="s">
        <v>128</v>
      </c>
      <c r="C17" s="47">
        <f>IF($J16=0,0,C16/$J16)</f>
        <v>0.3810773783843109</v>
      </c>
      <c r="D17" s="47">
        <f aca="true" t="shared" si="6" ref="D17:I17">IF($J16=0,0,D16/$J16)</f>
        <v>0</v>
      </c>
      <c r="E17" s="47">
        <f t="shared" si="6"/>
        <v>0</v>
      </c>
      <c r="F17" s="47">
        <f t="shared" si="6"/>
        <v>0</v>
      </c>
      <c r="G17" s="47">
        <f t="shared" si="6"/>
        <v>0.4853788687299893</v>
      </c>
      <c r="H17" s="47">
        <f t="shared" si="6"/>
        <v>0.13299878138316795</v>
      </c>
      <c r="I17" s="47">
        <f t="shared" si="6"/>
        <v>0.0005449715025318468</v>
      </c>
      <c r="J17" s="48">
        <f>SUM(C17:I17)</f>
        <v>1</v>
      </c>
      <c r="K17" s="47">
        <f aca="true" t="shared" si="7" ref="K17:S17">IF($T16=0,0,K16/$T16)</f>
        <v>0.014754051189579847</v>
      </c>
      <c r="L17" s="47">
        <f t="shared" si="7"/>
        <v>0.5517147118488004</v>
      </c>
      <c r="M17" s="47">
        <f t="shared" si="7"/>
        <v>0.007910550117735074</v>
      </c>
      <c r="N17" s="47">
        <f t="shared" si="7"/>
        <v>0.007474139047281063</v>
      </c>
      <c r="O17" s="47">
        <f t="shared" si="7"/>
        <v>0.26556692675487603</v>
      </c>
      <c r="P17" s="47">
        <f t="shared" si="7"/>
        <v>0.018919139263088736</v>
      </c>
      <c r="Q17" s="47">
        <f t="shared" si="7"/>
        <v>0.12494904541072996</v>
      </c>
      <c r="R17" s="47">
        <f t="shared" si="7"/>
        <v>0.0075125048556726245</v>
      </c>
      <c r="S17" s="47">
        <f t="shared" si="7"/>
        <v>0.001198931512236295</v>
      </c>
      <c r="T17" s="49">
        <f t="shared" si="1"/>
        <v>1.0000000000000002</v>
      </c>
      <c r="U17" s="190"/>
    </row>
    <row r="18" spans="1:21" ht="19.5" customHeight="1">
      <c r="A18" s="168" t="s">
        <v>129</v>
      </c>
      <c r="B18" s="170" t="s">
        <v>130</v>
      </c>
      <c r="C18" s="171"/>
      <c r="D18" s="172" t="s">
        <v>131</v>
      </c>
      <c r="E18" s="173"/>
      <c r="F18" s="173"/>
      <c r="G18" s="175">
        <f>'月報-1'!C15+'月報-2'!C11+'月報-3'!C11+'月報-4'!C11+'月報-5'!C11+'月報-6'!C11+'月報-7'!C11+'月報-8'!C11+'月報-9'!C11+'月報-10'!C11+'月報-11'!C11+'月報-12'!C11</f>
        <v>111650</v>
      </c>
      <c r="H18" s="147"/>
      <c r="I18" s="56" t="s">
        <v>204</v>
      </c>
      <c r="J18" s="57"/>
      <c r="K18" s="181">
        <f>'月報-1'!C16+'月報-2'!C12+'月報-3'!C12+'月報-4'!C12+'月報-5'!C12+'月報-6'!C12+'月報-7'!C12+'月報-8'!C12+'月報-9'!C12+'月報-10'!C12+'月報-11'!C12+'月報-12'!C12</f>
        <v>24000</v>
      </c>
      <c r="L18" s="182"/>
      <c r="M18" s="172" t="s">
        <v>208</v>
      </c>
      <c r="N18" s="173"/>
      <c r="O18" s="173"/>
      <c r="P18" s="195">
        <f>'月報-1'!C17+'月報-2'!C13+'月報-3'!C13+'月報-4'!C13+'月報-5'!C13+'月報-6'!C13+'月報-7'!C13+'月報-8'!C13+'月報-9'!C13+'月報-10'!C13+'月報-11'!C13+'月報-12'!C13</f>
        <v>38277</v>
      </c>
      <c r="Q18" s="191"/>
      <c r="R18" s="193" t="s">
        <v>205</v>
      </c>
      <c r="S18" s="194"/>
      <c r="T18" s="181">
        <f>'月報-1'!C19+'月報-2'!C14+'月報-3'!C14+'月報-4'!C14+'月報-5'!C14+'月報-6'!C14+'月報-7'!C14+'月報-8'!C14+'月報-9'!C14+'月報-10'!C14+'月報-11'!C14+'月報-12'!C14</f>
        <v>34707</v>
      </c>
      <c r="U18" s="191"/>
    </row>
    <row r="19" spans="1:21" ht="27.75" customHeight="1">
      <c r="A19" s="169"/>
      <c r="B19" s="170" t="s">
        <v>132</v>
      </c>
      <c r="C19" s="174"/>
      <c r="D19" s="50" t="s">
        <v>133</v>
      </c>
      <c r="E19" s="163">
        <f>'月報-1'!H15+'月報-2'!H11+'月報-3'!H11+'月報-4'!H11+'月報-5'!H11+'月報-6'!H11+'月報-7'!H11+'月報-8'!H11+'月報-9'!H11+'月報-10'!H11+'月報-11'!H11+'月報-12'!H11</f>
        <v>221503</v>
      </c>
      <c r="F19" s="164"/>
      <c r="G19" s="160" t="s">
        <v>134</v>
      </c>
      <c r="H19" s="152"/>
      <c r="I19" s="161">
        <f>'月報-1'!H16+'月報-2'!H12+'月報-3'!H12+'月報-4'!H12+'月報-5'!H12+'月報-6'!H12+'月報-7'!H12+'月報-8'!H12+'月報-9'!H12+'月報-10'!H12+'月報-11'!H12+'月報-12'!H12</f>
        <v>0</v>
      </c>
      <c r="J19" s="162"/>
      <c r="K19" s="165" t="s">
        <v>211</v>
      </c>
      <c r="L19" s="166"/>
      <c r="M19" s="167">
        <f>'月報-1'!C19+'月報-2'!C15+'月報-3'!C15+'月報-4'!C15+'月報-5'!C15+'月報-6'!C15+'月報-7'!C15+'月報-8'!C15+'月報-9'!C15+'月報-10'!C15+'月報-11'!C15+'月報-12'!C15</f>
        <v>111000</v>
      </c>
      <c r="N19" s="164"/>
      <c r="O19" s="160"/>
      <c r="P19" s="173"/>
      <c r="Q19" s="192"/>
      <c r="R19" s="147"/>
      <c r="S19" s="165"/>
      <c r="T19" s="166"/>
      <c r="U19" s="54"/>
    </row>
    <row r="20" spans="1:21" ht="24.75" customHeight="1">
      <c r="A20" s="51" t="s">
        <v>89</v>
      </c>
      <c r="B20" s="52"/>
      <c r="C20" s="52"/>
      <c r="D20" s="51"/>
      <c r="E20" s="51"/>
      <c r="F20" s="52"/>
      <c r="G20" s="52"/>
      <c r="H20" s="52"/>
      <c r="I20" s="52" t="s">
        <v>90</v>
      </c>
      <c r="J20" s="52"/>
      <c r="K20" s="51"/>
      <c r="L20" s="51"/>
      <c r="M20" s="51"/>
      <c r="N20" s="51"/>
      <c r="O20" s="51"/>
      <c r="P20" s="52"/>
      <c r="Q20" s="52"/>
      <c r="R20" s="51" t="s">
        <v>91</v>
      </c>
      <c r="S20" s="51"/>
      <c r="T20" s="51"/>
      <c r="U20" s="52"/>
    </row>
    <row r="21" ht="6" customHeight="1"/>
    <row r="22" spans="1:21" ht="15.75">
      <c r="A22" s="154" t="s">
        <v>135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20"/>
      <c r="O22" s="20"/>
      <c r="P22" s="20"/>
      <c r="Q22" s="20"/>
      <c r="R22" s="20"/>
      <c r="S22" s="20"/>
      <c r="T22" s="20"/>
      <c r="U22" s="20"/>
    </row>
    <row r="23" spans="1:21" ht="15.75">
      <c r="A23" s="158" t="s">
        <v>136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20"/>
      <c r="O23" s="20"/>
      <c r="P23" s="20"/>
      <c r="Q23" s="20"/>
      <c r="R23" s="20"/>
      <c r="S23" s="20"/>
      <c r="T23" s="20"/>
      <c r="U23" s="20"/>
    </row>
  </sheetData>
  <sheetProtection/>
  <mergeCells count="28">
    <mergeCell ref="C1:T1"/>
    <mergeCell ref="S19:T19"/>
    <mergeCell ref="U2:U3"/>
    <mergeCell ref="A16:A17"/>
    <mergeCell ref="U16:U17"/>
    <mergeCell ref="T18:U18"/>
    <mergeCell ref="Q19:R19"/>
    <mergeCell ref="R18:S18"/>
    <mergeCell ref="O19:P19"/>
    <mergeCell ref="P18:Q18"/>
    <mergeCell ref="B19:C19"/>
    <mergeCell ref="M18:O18"/>
    <mergeCell ref="G18:H18"/>
    <mergeCell ref="A2:A3"/>
    <mergeCell ref="B2:B3"/>
    <mergeCell ref="C2:J2"/>
    <mergeCell ref="K2:T2"/>
    <mergeCell ref="K18:L18"/>
    <mergeCell ref="A22:M22"/>
    <mergeCell ref="A23:M23"/>
    <mergeCell ref="G19:H19"/>
    <mergeCell ref="I19:J19"/>
    <mergeCell ref="E19:F19"/>
    <mergeCell ref="K19:L19"/>
    <mergeCell ref="M19:N19"/>
    <mergeCell ref="A18:A19"/>
    <mergeCell ref="B18:C18"/>
    <mergeCell ref="D18:F18"/>
  </mergeCells>
  <printOptions/>
  <pageMargins left="0.37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7">
      <selection activeCell="L15" sqref="L15"/>
    </sheetView>
  </sheetViews>
  <sheetFormatPr defaultColWidth="9.00390625" defaultRowHeight="19.5" customHeight="1"/>
  <cols>
    <col min="1" max="1" width="4.75390625" style="1" customWidth="1"/>
    <col min="2" max="2" width="23.00390625" style="1" customWidth="1"/>
    <col min="3" max="3" width="12.00390625" style="19" customWidth="1"/>
    <col min="4" max="4" width="10.875" style="1" customWidth="1"/>
    <col min="5" max="5" width="14.25390625" style="1" customWidth="1"/>
    <col min="6" max="6" width="7.625" style="1" customWidth="1"/>
    <col min="7" max="7" width="30.25390625" style="1" bestFit="1" customWidth="1"/>
    <col min="8" max="8" width="12.25390625" style="1" customWidth="1"/>
    <col min="9" max="9" width="10.75390625" style="1" customWidth="1"/>
    <col min="10" max="10" width="15.375" style="1" customWidth="1"/>
    <col min="11" max="16384" width="9.00390625" style="1" customWidth="1"/>
  </cols>
  <sheetData>
    <row r="1" spans="1:12" ht="19.5" customHeight="1">
      <c r="A1" s="63"/>
      <c r="B1" s="140" t="s">
        <v>140</v>
      </c>
      <c r="C1" s="141"/>
      <c r="D1" s="142"/>
      <c r="E1" s="63"/>
      <c r="F1" s="63"/>
      <c r="G1" s="63"/>
      <c r="H1" s="63"/>
      <c r="I1" s="63"/>
      <c r="J1" s="63"/>
      <c r="K1" s="61"/>
      <c r="L1" s="61"/>
    </row>
    <row r="2" spans="3:12" ht="27.75">
      <c r="C2" s="26"/>
      <c r="L2" s="61"/>
    </row>
    <row r="3" spans="1:12" ht="27.75">
      <c r="A3" s="1" t="s">
        <v>141</v>
      </c>
      <c r="B3" s="132" t="str">
        <f>CONCATENATE('月報-1'!C2,'月報-1'!F2,"年2月份學生午餐費收支結算表")</f>
        <v>臺南市立山上國民中學110年2月份學生午餐費收支結算表</v>
      </c>
      <c r="C3" s="132"/>
      <c r="D3" s="132"/>
      <c r="E3" s="132"/>
      <c r="F3" s="132"/>
      <c r="G3" s="132"/>
      <c r="H3" s="132"/>
      <c r="I3" s="132"/>
      <c r="J3" s="132"/>
      <c r="L3" s="61"/>
    </row>
    <row r="4" spans="1:12" ht="27.75">
      <c r="A4" s="133" t="s">
        <v>1</v>
      </c>
      <c r="B4" s="143"/>
      <c r="C4" s="143"/>
      <c r="D4" s="143"/>
      <c r="E4" s="144"/>
      <c r="F4" s="133" t="s">
        <v>2</v>
      </c>
      <c r="G4" s="145"/>
      <c r="H4" s="145"/>
      <c r="I4" s="145"/>
      <c r="J4" s="146"/>
      <c r="L4" s="61"/>
    </row>
    <row r="5" spans="1:12" ht="27.75">
      <c r="A5" s="133" t="s">
        <v>3</v>
      </c>
      <c r="B5" s="144"/>
      <c r="C5" s="2" t="s">
        <v>4</v>
      </c>
      <c r="D5" s="3" t="s">
        <v>5</v>
      </c>
      <c r="E5" s="2" t="s">
        <v>6</v>
      </c>
      <c r="F5" s="133" t="s">
        <v>7</v>
      </c>
      <c r="G5" s="146"/>
      <c r="H5" s="2" t="s">
        <v>4</v>
      </c>
      <c r="I5" s="3" t="s">
        <v>8</v>
      </c>
      <c r="J5" s="3" t="s">
        <v>6</v>
      </c>
      <c r="L5" s="61"/>
    </row>
    <row r="6" spans="1:12" ht="19.5" customHeight="1">
      <c r="A6" s="64" t="s">
        <v>142</v>
      </c>
      <c r="B6" s="3" t="s">
        <v>10</v>
      </c>
      <c r="C6" s="65"/>
      <c r="D6" s="66">
        <v>6000</v>
      </c>
      <c r="E6" s="67"/>
      <c r="F6" s="68" t="s">
        <v>143</v>
      </c>
      <c r="G6" s="3" t="s">
        <v>144</v>
      </c>
      <c r="H6" s="69"/>
      <c r="I6" s="66">
        <v>3684</v>
      </c>
      <c r="J6" s="70"/>
      <c r="L6" s="61"/>
    </row>
    <row r="7" spans="1:12" ht="19.5" customHeight="1">
      <c r="A7" s="64" t="s">
        <v>13</v>
      </c>
      <c r="B7" s="3" t="s">
        <v>145</v>
      </c>
      <c r="C7" s="65"/>
      <c r="D7" s="66"/>
      <c r="E7" s="67"/>
      <c r="F7" s="68" t="s">
        <v>15</v>
      </c>
      <c r="G7" s="3" t="s">
        <v>146</v>
      </c>
      <c r="H7" s="69"/>
      <c r="I7" s="66"/>
      <c r="J7" s="70"/>
      <c r="L7" s="61"/>
    </row>
    <row r="8" spans="1:12" ht="19.5" customHeight="1">
      <c r="A8" s="64" t="s">
        <v>17</v>
      </c>
      <c r="B8" s="3" t="s">
        <v>147</v>
      </c>
      <c r="C8" s="66"/>
      <c r="D8" s="66"/>
      <c r="E8" s="67"/>
      <c r="F8" s="68" t="s">
        <v>19</v>
      </c>
      <c r="G8" s="3" t="s">
        <v>148</v>
      </c>
      <c r="H8" s="71"/>
      <c r="I8" s="66"/>
      <c r="J8" s="70"/>
      <c r="L8" s="61"/>
    </row>
    <row r="9" spans="1:12" ht="19.5" customHeight="1">
      <c r="A9" s="64" t="s">
        <v>21</v>
      </c>
      <c r="B9" s="3" t="s">
        <v>149</v>
      </c>
      <c r="C9" s="66"/>
      <c r="D9" s="66"/>
      <c r="E9" s="67"/>
      <c r="F9" s="68" t="s">
        <v>23</v>
      </c>
      <c r="G9" s="3" t="s">
        <v>150</v>
      </c>
      <c r="H9" s="69"/>
      <c r="I9" s="66"/>
      <c r="J9" s="70"/>
      <c r="L9" s="61"/>
    </row>
    <row r="10" spans="1:12" ht="19.5" customHeight="1">
      <c r="A10" s="64" t="s">
        <v>25</v>
      </c>
      <c r="B10" s="3" t="s">
        <v>151</v>
      </c>
      <c r="C10" s="65"/>
      <c r="D10" s="72">
        <f>SUM(C11:C14)</f>
        <v>14318</v>
      </c>
      <c r="E10" s="67" t="s">
        <v>152</v>
      </c>
      <c r="F10" s="68" t="s">
        <v>28</v>
      </c>
      <c r="G10" s="3" t="s">
        <v>153</v>
      </c>
      <c r="H10" s="71"/>
      <c r="I10" s="73">
        <f>SUM(H11:H15)</f>
        <v>0</v>
      </c>
      <c r="J10" s="70" t="s">
        <v>154</v>
      </c>
      <c r="L10" s="61"/>
    </row>
    <row r="11" spans="1:12" ht="19.5" customHeight="1">
      <c r="A11" s="64" t="s">
        <v>31</v>
      </c>
      <c r="B11" s="102" t="s">
        <v>201</v>
      </c>
      <c r="C11" s="69">
        <v>7514</v>
      </c>
      <c r="D11" s="74"/>
      <c r="E11" s="67"/>
      <c r="F11" s="68" t="s">
        <v>32</v>
      </c>
      <c r="G11" s="60" t="s">
        <v>200</v>
      </c>
      <c r="H11" s="69"/>
      <c r="I11" s="66"/>
      <c r="J11" s="70"/>
      <c r="L11" s="61"/>
    </row>
    <row r="12" spans="1:12" ht="19.5" customHeight="1">
      <c r="A12" s="64" t="s">
        <v>34</v>
      </c>
      <c r="B12" s="102" t="s">
        <v>202</v>
      </c>
      <c r="C12" s="69"/>
      <c r="D12" s="74"/>
      <c r="E12" s="67"/>
      <c r="F12" s="68" t="s">
        <v>35</v>
      </c>
      <c r="G12" s="13"/>
      <c r="H12" s="69"/>
      <c r="I12" s="66"/>
      <c r="J12" s="70"/>
      <c r="L12" s="61"/>
    </row>
    <row r="13" spans="1:12" ht="19.5" customHeight="1">
      <c r="A13" s="64" t="s">
        <v>37</v>
      </c>
      <c r="B13" s="102" t="s">
        <v>209</v>
      </c>
      <c r="C13" s="69">
        <v>6804</v>
      </c>
      <c r="D13" s="74"/>
      <c r="E13" s="67"/>
      <c r="F13" s="68" t="s">
        <v>38</v>
      </c>
      <c r="G13" s="13"/>
      <c r="H13" s="69"/>
      <c r="I13" s="66"/>
      <c r="J13" s="70"/>
      <c r="L13" s="61"/>
    </row>
    <row r="14" spans="1:12" ht="19.5" customHeight="1">
      <c r="A14" s="64" t="s">
        <v>39</v>
      </c>
      <c r="B14" s="102" t="s">
        <v>203</v>
      </c>
      <c r="C14" s="69"/>
      <c r="D14" s="74"/>
      <c r="E14" s="67"/>
      <c r="F14" s="68" t="s">
        <v>40</v>
      </c>
      <c r="G14" s="14"/>
      <c r="H14" s="69"/>
      <c r="I14" s="75"/>
      <c r="J14" s="70"/>
      <c r="L14" s="61"/>
    </row>
    <row r="15" spans="1:12" ht="19.5" customHeight="1">
      <c r="A15" s="64" t="s">
        <v>42</v>
      </c>
      <c r="B15" s="102" t="s">
        <v>211</v>
      </c>
      <c r="C15" s="69"/>
      <c r="D15" s="74"/>
      <c r="E15" s="67"/>
      <c r="F15" s="68" t="s">
        <v>44</v>
      </c>
      <c r="G15" s="13"/>
      <c r="H15" s="66"/>
      <c r="I15" s="75"/>
      <c r="J15" s="70"/>
      <c r="L15" s="61"/>
    </row>
    <row r="16" spans="1:12" ht="19.5" customHeight="1">
      <c r="A16" s="64" t="s">
        <v>46</v>
      </c>
      <c r="B16" s="3" t="s">
        <v>156</v>
      </c>
      <c r="C16" s="65"/>
      <c r="D16" s="74"/>
      <c r="E16" s="67"/>
      <c r="F16" s="68" t="s">
        <v>48</v>
      </c>
      <c r="G16" s="3" t="s">
        <v>158</v>
      </c>
      <c r="H16" s="69"/>
      <c r="I16" s="66"/>
      <c r="J16" s="70"/>
      <c r="L16" s="61"/>
    </row>
    <row r="17" spans="1:12" ht="19.5" customHeight="1">
      <c r="A17" s="64" t="s">
        <v>50</v>
      </c>
      <c r="B17" s="3" t="s">
        <v>157</v>
      </c>
      <c r="C17" s="65"/>
      <c r="D17" s="74"/>
      <c r="E17" s="67"/>
      <c r="F17" s="68" t="s">
        <v>51</v>
      </c>
      <c r="G17" s="3" t="s">
        <v>159</v>
      </c>
      <c r="H17" s="71"/>
      <c r="I17" s="66">
        <v>85517</v>
      </c>
      <c r="J17" s="70"/>
      <c r="L17" s="61"/>
    </row>
    <row r="18" spans="1:12" ht="19.5" customHeight="1">
      <c r="A18" s="64" t="s">
        <v>53</v>
      </c>
      <c r="B18" s="3"/>
      <c r="C18" s="65"/>
      <c r="D18" s="74"/>
      <c r="E18" s="67"/>
      <c r="F18" s="68" t="s">
        <v>54</v>
      </c>
      <c r="G18" s="3" t="s">
        <v>160</v>
      </c>
      <c r="H18" s="69"/>
      <c r="I18" s="66"/>
      <c r="J18" s="70"/>
      <c r="L18" s="61"/>
    </row>
    <row r="19" spans="1:12" ht="19.5" customHeight="1">
      <c r="A19" s="64" t="s">
        <v>56</v>
      </c>
      <c r="B19" s="3"/>
      <c r="C19" s="65"/>
      <c r="D19" s="74"/>
      <c r="E19" s="67"/>
      <c r="F19" s="68" t="s">
        <v>57</v>
      </c>
      <c r="G19" s="3" t="s">
        <v>197</v>
      </c>
      <c r="H19" s="71"/>
      <c r="I19" s="66"/>
      <c r="J19" s="70"/>
      <c r="L19" s="61"/>
    </row>
    <row r="20" spans="1:12" ht="19.5" customHeight="1">
      <c r="A20" s="64" t="s">
        <v>58</v>
      </c>
      <c r="B20" s="3" t="s">
        <v>161</v>
      </c>
      <c r="C20" s="76"/>
      <c r="D20" s="73">
        <f>SUM(D6:D19)</f>
        <v>20318</v>
      </c>
      <c r="E20" s="77" t="s">
        <v>162</v>
      </c>
      <c r="F20" s="68" t="s">
        <v>61</v>
      </c>
      <c r="G20" s="3" t="s">
        <v>163</v>
      </c>
      <c r="H20" s="78"/>
      <c r="I20" s="73">
        <f>SUM(I6:I19)</f>
        <v>89201</v>
      </c>
      <c r="J20" s="77" t="s">
        <v>164</v>
      </c>
      <c r="L20" s="61"/>
    </row>
    <row r="21" spans="1:12" ht="19.5" customHeight="1">
      <c r="A21" s="64" t="s">
        <v>64</v>
      </c>
      <c r="B21" s="3" t="s">
        <v>165</v>
      </c>
      <c r="C21" s="76"/>
      <c r="D21" s="73"/>
      <c r="E21" s="67" t="s">
        <v>166</v>
      </c>
      <c r="F21" s="68" t="s">
        <v>67</v>
      </c>
      <c r="G21" s="3" t="s">
        <v>167</v>
      </c>
      <c r="H21" s="78"/>
      <c r="I21" s="73"/>
      <c r="J21" s="70"/>
      <c r="L21" s="61"/>
    </row>
    <row r="22" spans="1:12" ht="19.5" customHeight="1">
      <c r="A22" s="64" t="s">
        <v>69</v>
      </c>
      <c r="B22" s="3" t="s">
        <v>168</v>
      </c>
      <c r="C22" s="76"/>
      <c r="D22" s="73">
        <f>C23+C24</f>
        <v>664501</v>
      </c>
      <c r="E22" s="67" t="s">
        <v>169</v>
      </c>
      <c r="F22" s="68" t="s">
        <v>72</v>
      </c>
      <c r="G22" s="3" t="s">
        <v>170</v>
      </c>
      <c r="H22" s="78"/>
      <c r="I22" s="73">
        <f>H23+H24</f>
        <v>595618</v>
      </c>
      <c r="J22" s="70" t="s">
        <v>171</v>
      </c>
      <c r="L22" s="61"/>
    </row>
    <row r="23" spans="1:12" ht="19.5" customHeight="1">
      <c r="A23" s="64" t="s">
        <v>75</v>
      </c>
      <c r="B23" s="18" t="s">
        <v>172</v>
      </c>
      <c r="C23" s="73">
        <f>'月報-1'!H27</f>
        <v>664501</v>
      </c>
      <c r="D23" s="73"/>
      <c r="E23" s="67"/>
      <c r="F23" s="68" t="s">
        <v>77</v>
      </c>
      <c r="G23" s="18" t="s">
        <v>172</v>
      </c>
      <c r="H23" s="73">
        <f>D20+C23-I20</f>
        <v>595618</v>
      </c>
      <c r="I23" s="79"/>
      <c r="J23" s="70" t="s">
        <v>173</v>
      </c>
      <c r="L23" s="61"/>
    </row>
    <row r="24" spans="1:12" ht="19.5" customHeight="1">
      <c r="A24" s="64" t="s">
        <v>212</v>
      </c>
      <c r="B24" s="18" t="s">
        <v>155</v>
      </c>
      <c r="C24" s="72"/>
      <c r="D24" s="72"/>
      <c r="E24" s="67"/>
      <c r="F24" s="68" t="s">
        <v>174</v>
      </c>
      <c r="G24" s="18" t="s">
        <v>155</v>
      </c>
      <c r="H24" s="73"/>
      <c r="I24" s="80"/>
      <c r="J24" s="70" t="s">
        <v>175</v>
      </c>
      <c r="L24" s="61"/>
    </row>
    <row r="25" spans="1:12" ht="19.5" customHeight="1">
      <c r="A25" s="64" t="s">
        <v>213</v>
      </c>
      <c r="B25" s="3" t="s">
        <v>176</v>
      </c>
      <c r="C25" s="76"/>
      <c r="D25" s="73">
        <f>SUM(D20:D22)</f>
        <v>684819</v>
      </c>
      <c r="E25" s="67" t="s">
        <v>177</v>
      </c>
      <c r="F25" s="68"/>
      <c r="G25" s="3" t="s">
        <v>176</v>
      </c>
      <c r="H25" s="78"/>
      <c r="I25" s="73">
        <f>SUM(I20:I22)</f>
        <v>684819</v>
      </c>
      <c r="J25" s="70" t="s">
        <v>178</v>
      </c>
      <c r="L25" s="61"/>
    </row>
    <row r="26" spans="1:12" ht="19.5" customHeight="1">
      <c r="A26" s="64"/>
      <c r="B26" s="105"/>
      <c r="C26" s="26"/>
      <c r="L26" s="61"/>
    </row>
    <row r="27" spans="1:12" ht="17.25" customHeight="1">
      <c r="A27" s="105" t="s">
        <v>179</v>
      </c>
      <c r="B27" s="22" t="s">
        <v>181</v>
      </c>
      <c r="C27" s="26"/>
      <c r="L27" s="61"/>
    </row>
    <row r="28" spans="1:12" ht="21" customHeight="1">
      <c r="A28" s="21" t="s">
        <v>180</v>
      </c>
      <c r="B28" s="22" t="s">
        <v>183</v>
      </c>
      <c r="C28" s="26"/>
      <c r="L28" s="61"/>
    </row>
    <row r="29" spans="1:12" ht="15.75" customHeight="1">
      <c r="A29" s="21" t="s">
        <v>182</v>
      </c>
      <c r="C29" s="26"/>
      <c r="L29" s="61"/>
    </row>
    <row r="30" spans="1:12" ht="19.5" customHeight="1">
      <c r="A30" s="22" t="s">
        <v>184</v>
      </c>
      <c r="C30" s="26"/>
      <c r="E30" s="1" t="s">
        <v>90</v>
      </c>
      <c r="I30" s="1" t="s">
        <v>91</v>
      </c>
      <c r="L30" s="61"/>
    </row>
    <row r="31" spans="3:12" ht="19.5" customHeight="1">
      <c r="C31" s="26"/>
      <c r="L31" s="61"/>
    </row>
    <row r="32" spans="2:12" ht="19.5" customHeight="1">
      <c r="B32" s="53"/>
      <c r="C32" s="62"/>
      <c r="D32" s="53"/>
      <c r="E32" s="53"/>
      <c r="F32" s="53"/>
      <c r="G32" s="53"/>
      <c r="H32" s="53"/>
      <c r="I32" s="53"/>
      <c r="J32" s="53"/>
      <c r="L32" s="61"/>
    </row>
    <row r="33" spans="1:10" ht="19.5" customHeight="1">
      <c r="A33" s="53"/>
      <c r="B33" s="53"/>
      <c r="C33" s="62"/>
      <c r="D33" s="53"/>
      <c r="E33" s="53"/>
      <c r="F33" s="53"/>
      <c r="G33" s="53"/>
      <c r="H33" s="53"/>
      <c r="I33" s="53"/>
      <c r="J33" s="53"/>
    </row>
    <row r="34" spans="1:10" ht="19.5" customHeight="1">
      <c r="A34" s="53"/>
      <c r="B34" s="53"/>
      <c r="C34" s="62"/>
      <c r="D34" s="53"/>
      <c r="E34" s="53"/>
      <c r="F34" s="53"/>
      <c r="G34" s="53"/>
      <c r="H34" s="53"/>
      <c r="I34" s="53"/>
      <c r="J34" s="53"/>
    </row>
    <row r="35" spans="1:10" ht="19.5" customHeight="1">
      <c r="A35" s="53"/>
      <c r="B35" s="53"/>
      <c r="C35" s="62"/>
      <c r="D35" s="53"/>
      <c r="E35" s="53"/>
      <c r="F35" s="53"/>
      <c r="G35" s="53"/>
      <c r="H35" s="53"/>
      <c r="I35" s="53"/>
      <c r="J35" s="53"/>
    </row>
    <row r="36" spans="1:10" ht="19.5" customHeight="1">
      <c r="A36" s="53"/>
      <c r="B36" s="53"/>
      <c r="C36" s="62"/>
      <c r="D36" s="53"/>
      <c r="E36" s="53"/>
      <c r="F36" s="53"/>
      <c r="G36" s="53"/>
      <c r="H36" s="53"/>
      <c r="I36" s="53"/>
      <c r="J36" s="53"/>
    </row>
    <row r="37" ht="19.5" customHeight="1">
      <c r="A37" s="53"/>
    </row>
  </sheetData>
  <sheetProtection/>
  <mergeCells count="6">
    <mergeCell ref="B1:D1"/>
    <mergeCell ref="B3:J3"/>
    <mergeCell ref="A4:E4"/>
    <mergeCell ref="F4:J4"/>
    <mergeCell ref="A5:B5"/>
    <mergeCell ref="F5:G5"/>
  </mergeCells>
  <printOptions/>
  <pageMargins left="0.35433070866141736" right="0.35433070866141736" top="0.3937007874015748" bottom="0.3937007874015748" header="0.5118110236220472" footer="0.1181102362204724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D11" sqref="D11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0.75390625" style="1" customWidth="1"/>
    <col min="5" max="5" width="11.25390625" style="1" customWidth="1"/>
    <col min="6" max="6" width="4.75390625" style="1" customWidth="1"/>
    <col min="7" max="7" width="30.25390625" style="1" bestFit="1" customWidth="1"/>
    <col min="8" max="8" width="10.75390625" style="1" customWidth="1"/>
    <col min="9" max="9" width="11.125" style="1" customWidth="1"/>
    <col min="10" max="10" width="13.875" style="1" customWidth="1"/>
    <col min="11" max="16384" width="9.00390625" style="1" customWidth="1"/>
  </cols>
  <sheetData>
    <row r="1" spans="2:4" ht="23.25" customHeight="1">
      <c r="B1" s="149" t="s">
        <v>92</v>
      </c>
      <c r="C1" s="150"/>
      <c r="D1" s="151"/>
    </row>
    <row r="3" spans="1:10" ht="19.5" customHeight="1">
      <c r="A3" s="1" t="s">
        <v>0</v>
      </c>
      <c r="B3" s="132" t="str">
        <f>CONCATENATE('月報-1'!C2,'月報-1'!F2,"年3月份學生午餐費收支結算表")</f>
        <v>臺南市立山上國民中學110年3月份學生午餐費收支結算表</v>
      </c>
      <c r="C3" s="132"/>
      <c r="D3" s="132"/>
      <c r="E3" s="132"/>
      <c r="F3" s="132"/>
      <c r="G3" s="132"/>
      <c r="H3" s="132"/>
      <c r="I3" s="132"/>
      <c r="J3" s="132"/>
    </row>
    <row r="4" spans="1:10" ht="19.5" customHeight="1">
      <c r="A4" s="133" t="s">
        <v>94</v>
      </c>
      <c r="B4" s="152"/>
      <c r="C4" s="152"/>
      <c r="D4" s="152"/>
      <c r="E4" s="147"/>
      <c r="F4" s="133" t="s">
        <v>2</v>
      </c>
      <c r="G4" s="153"/>
      <c r="H4" s="153"/>
      <c r="I4" s="153"/>
      <c r="J4" s="148"/>
    </row>
    <row r="5" spans="1:10" ht="19.5" customHeight="1">
      <c r="A5" s="133" t="s">
        <v>3</v>
      </c>
      <c r="B5" s="147"/>
      <c r="C5" s="2" t="s">
        <v>4</v>
      </c>
      <c r="D5" s="3" t="s">
        <v>5</v>
      </c>
      <c r="E5" s="2" t="s">
        <v>6</v>
      </c>
      <c r="F5" s="133" t="s">
        <v>7</v>
      </c>
      <c r="G5" s="148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8"/>
      <c r="D6" s="5">
        <v>68300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58"/>
      <c r="D7" s="5"/>
      <c r="E7" s="6"/>
      <c r="F7" s="7" t="s">
        <v>15</v>
      </c>
      <c r="G7" s="3" t="s">
        <v>16</v>
      </c>
      <c r="H7" s="8"/>
      <c r="I7" s="5">
        <v>15429</v>
      </c>
      <c r="J7" s="10"/>
    </row>
    <row r="8" spans="1:10" ht="19.5" customHeight="1">
      <c r="A8" s="4" t="s">
        <v>17</v>
      </c>
      <c r="B8" s="3" t="s">
        <v>18</v>
      </c>
      <c r="C8" s="31"/>
      <c r="D8" s="5" t="s">
        <v>186</v>
      </c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>
        <v>1913</v>
      </c>
      <c r="J9" s="10"/>
    </row>
    <row r="10" spans="1:10" ht="19.5" customHeight="1">
      <c r="A10" s="4" t="s">
        <v>25</v>
      </c>
      <c r="B10" s="3" t="s">
        <v>26</v>
      </c>
      <c r="C10" s="31"/>
      <c r="D10" s="5">
        <f>SUM(C11:C17)</f>
        <v>112000</v>
      </c>
      <c r="E10" s="6" t="s">
        <v>27</v>
      </c>
      <c r="F10" s="7" t="s">
        <v>28</v>
      </c>
      <c r="G10" s="3" t="s">
        <v>29</v>
      </c>
      <c r="H10" s="59"/>
      <c r="I10" s="29">
        <f>SUM(H11:H15)</f>
        <v>6839</v>
      </c>
      <c r="J10" s="10" t="s">
        <v>30</v>
      </c>
    </row>
    <row r="11" spans="1:10" ht="19.5" customHeight="1">
      <c r="A11" s="4" t="s">
        <v>31</v>
      </c>
      <c r="B11" s="102" t="s">
        <v>201</v>
      </c>
      <c r="C11" s="58"/>
      <c r="D11" s="28"/>
      <c r="E11" s="6"/>
      <c r="F11" s="7" t="s">
        <v>32</v>
      </c>
      <c r="G11" s="60" t="s">
        <v>200</v>
      </c>
      <c r="H11" s="5">
        <v>6839</v>
      </c>
      <c r="I11" s="37"/>
      <c r="J11" s="10"/>
    </row>
    <row r="12" spans="1:10" ht="19.5" customHeight="1">
      <c r="A12" s="4" t="s">
        <v>34</v>
      </c>
      <c r="B12" s="102" t="s">
        <v>202</v>
      </c>
      <c r="C12" s="12"/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02" t="s">
        <v>209</v>
      </c>
      <c r="C13" s="12"/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02" t="s">
        <v>203</v>
      </c>
      <c r="C14" s="12"/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02" t="s">
        <v>210</v>
      </c>
      <c r="C15" s="12">
        <v>111000</v>
      </c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50</v>
      </c>
      <c r="B16" s="3" t="s">
        <v>43</v>
      </c>
      <c r="C16" s="12">
        <v>1000</v>
      </c>
      <c r="D16" s="32"/>
      <c r="E16" s="6"/>
      <c r="F16" s="7" t="s">
        <v>48</v>
      </c>
      <c r="G16" s="3" t="s">
        <v>49</v>
      </c>
      <c r="H16" s="8"/>
      <c r="I16" s="5">
        <v>1320</v>
      </c>
      <c r="J16" s="10"/>
    </row>
    <row r="17" spans="1:10" ht="19.5" customHeight="1">
      <c r="A17" s="4" t="s">
        <v>53</v>
      </c>
      <c r="B17" s="3" t="s">
        <v>47</v>
      </c>
      <c r="C17" s="58"/>
      <c r="D17" s="32"/>
      <c r="E17" s="6"/>
      <c r="F17" s="7" t="s">
        <v>51</v>
      </c>
      <c r="G17" s="15" t="s">
        <v>52</v>
      </c>
      <c r="H17" s="16"/>
      <c r="I17" s="5">
        <v>2000</v>
      </c>
      <c r="J17" s="10"/>
    </row>
    <row r="18" spans="1:10" ht="19.5" customHeight="1">
      <c r="A18" s="4" t="s">
        <v>56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>
        <v>1296</v>
      </c>
      <c r="J18" s="81"/>
    </row>
    <row r="19" spans="1:10" ht="19.5" customHeight="1">
      <c r="A19" s="4" t="s">
        <v>58</v>
      </c>
      <c r="B19" s="3"/>
      <c r="C19" s="31"/>
      <c r="D19" s="32"/>
      <c r="E19" s="6"/>
      <c r="F19" s="7" t="s">
        <v>57</v>
      </c>
      <c r="G19" s="3" t="s">
        <v>197</v>
      </c>
      <c r="H19" s="8"/>
      <c r="I19" s="5">
        <v>1000</v>
      </c>
      <c r="J19" s="10"/>
    </row>
    <row r="20" spans="1:10" ht="19.5" customHeight="1">
      <c r="A20" s="4" t="s">
        <v>64</v>
      </c>
      <c r="B20" s="3" t="s">
        <v>59</v>
      </c>
      <c r="C20" s="31"/>
      <c r="D20" s="32">
        <f>SUM(D6:D19)</f>
        <v>180300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29797</v>
      </c>
      <c r="J20" s="17" t="s">
        <v>63</v>
      </c>
    </row>
    <row r="21" spans="1:10" ht="19.5" customHeight="1">
      <c r="A21" s="4" t="s">
        <v>69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75</v>
      </c>
      <c r="B22" s="3" t="s">
        <v>70</v>
      </c>
      <c r="C22" s="27"/>
      <c r="D22" s="29">
        <f>C23+C24</f>
        <v>595618</v>
      </c>
      <c r="E22" s="6" t="s">
        <v>71</v>
      </c>
      <c r="F22" s="7" t="s">
        <v>72</v>
      </c>
      <c r="G22" s="3" t="s">
        <v>73</v>
      </c>
      <c r="H22" s="34"/>
      <c r="I22" s="29">
        <f>H23+H24</f>
        <v>746121</v>
      </c>
      <c r="J22" s="10" t="s">
        <v>74</v>
      </c>
    </row>
    <row r="23" spans="1:10" ht="19.5" customHeight="1">
      <c r="A23" s="4" t="s">
        <v>212</v>
      </c>
      <c r="B23" s="18" t="s">
        <v>76</v>
      </c>
      <c r="C23" s="30">
        <f>'月報-2'!H23</f>
        <v>595618</v>
      </c>
      <c r="D23" s="29"/>
      <c r="E23" s="6"/>
      <c r="F23" s="7" t="s">
        <v>77</v>
      </c>
      <c r="G23" s="18" t="s">
        <v>76</v>
      </c>
      <c r="H23" s="30">
        <f>D20+C23-I20</f>
        <v>746121</v>
      </c>
      <c r="I23" s="35"/>
      <c r="J23" s="10" t="s">
        <v>78</v>
      </c>
    </row>
    <row r="24" spans="1:10" ht="19.5" customHeight="1">
      <c r="A24" s="4" t="s">
        <v>213</v>
      </c>
      <c r="B24" s="18" t="s">
        <v>41</v>
      </c>
      <c r="C24" s="30">
        <f>'月報-2'!H24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214</v>
      </c>
      <c r="B25" s="3" t="s">
        <v>81</v>
      </c>
      <c r="C25" s="27"/>
      <c r="D25" s="29">
        <f>SUM(D20:D22)</f>
        <v>775918</v>
      </c>
      <c r="E25" s="6" t="s">
        <v>82</v>
      </c>
      <c r="F25" s="7"/>
      <c r="G25" s="3" t="s">
        <v>81</v>
      </c>
      <c r="H25" s="34"/>
      <c r="I25" s="29">
        <f>SUM(I20:I22)</f>
        <v>775918</v>
      </c>
      <c r="J25" s="10" t="s">
        <v>83</v>
      </c>
    </row>
    <row r="26" spans="1:5" ht="19.5" customHeight="1">
      <c r="A26" s="4"/>
      <c r="B26" s="105"/>
      <c r="E26" s="20"/>
    </row>
    <row r="27" spans="1:2" ht="19.5" customHeight="1">
      <c r="A27" s="105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3" ht="19.5" customHeight="1">
      <c r="A29" s="21" t="s">
        <v>87</v>
      </c>
      <c r="C29" s="26"/>
    </row>
    <row r="30" spans="1:9" ht="19.5" customHeight="1">
      <c r="A30" s="22" t="s">
        <v>89</v>
      </c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J16" sqref="J16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s="53" customFormat="1" ht="19.5" customHeight="1">
      <c r="B1" s="149" t="s">
        <v>92</v>
      </c>
      <c r="C1" s="150"/>
      <c r="D1" s="151"/>
    </row>
    <row r="3" spans="1:10" ht="19.5" customHeight="1">
      <c r="A3" s="1" t="s">
        <v>0</v>
      </c>
      <c r="B3" s="132" t="str">
        <f>CONCATENATE('月報-1'!C2,'月報-1'!F2,"年4月份學生午餐費收支結算表")</f>
        <v>臺南市立山上國民中學110年4月份學生午餐費收支結算表</v>
      </c>
      <c r="C3" s="132"/>
      <c r="D3" s="132"/>
      <c r="E3" s="132"/>
      <c r="F3" s="132"/>
      <c r="G3" s="132"/>
      <c r="H3" s="132"/>
      <c r="I3" s="132"/>
      <c r="J3" s="132"/>
    </row>
    <row r="4" spans="1:10" ht="19.5" customHeight="1">
      <c r="A4" s="133" t="s">
        <v>94</v>
      </c>
      <c r="B4" s="152"/>
      <c r="C4" s="152"/>
      <c r="D4" s="152"/>
      <c r="E4" s="147"/>
      <c r="F4" s="133" t="s">
        <v>2</v>
      </c>
      <c r="G4" s="153"/>
      <c r="H4" s="153"/>
      <c r="I4" s="153"/>
      <c r="J4" s="148"/>
    </row>
    <row r="5" spans="1:10" ht="19.5" customHeight="1">
      <c r="A5" s="133" t="s">
        <v>3</v>
      </c>
      <c r="B5" s="147"/>
      <c r="C5" s="2" t="s">
        <v>4</v>
      </c>
      <c r="D5" s="3" t="s">
        <v>5</v>
      </c>
      <c r="E5" s="2" t="s">
        <v>6</v>
      </c>
      <c r="F5" s="133" t="s">
        <v>7</v>
      </c>
      <c r="G5" s="148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D6" s="5">
        <v>6000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31"/>
      <c r="D7" s="5"/>
      <c r="E7" s="6"/>
      <c r="F7" s="7" t="s">
        <v>15</v>
      </c>
      <c r="G7" s="3" t="s">
        <v>16</v>
      </c>
      <c r="H7" s="8"/>
      <c r="I7" s="5">
        <v>46509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/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SUM(C11:C15)</f>
        <v>52558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20342</v>
      </c>
      <c r="J10" s="10" t="s">
        <v>30</v>
      </c>
    </row>
    <row r="11" spans="1:10" ht="19.5" customHeight="1">
      <c r="A11" s="4" t="s">
        <v>31</v>
      </c>
      <c r="B11" s="102" t="s">
        <v>201</v>
      </c>
      <c r="C11" s="5">
        <v>52558</v>
      </c>
      <c r="D11" s="32"/>
      <c r="E11" s="6"/>
      <c r="F11" s="7" t="s">
        <v>32</v>
      </c>
      <c r="G11" s="60" t="s">
        <v>200</v>
      </c>
      <c r="H11" s="82">
        <v>20342</v>
      </c>
      <c r="I11" s="83"/>
      <c r="J11" s="10"/>
    </row>
    <row r="12" spans="1:10" ht="19.5" customHeight="1">
      <c r="A12" s="4" t="s">
        <v>34</v>
      </c>
      <c r="B12" s="102" t="s">
        <v>202</v>
      </c>
      <c r="C12" s="5"/>
      <c r="D12" s="32"/>
      <c r="E12" s="6"/>
      <c r="F12" s="7" t="s">
        <v>35</v>
      </c>
      <c r="G12" s="13"/>
      <c r="H12" s="82"/>
      <c r="I12" s="83"/>
      <c r="J12" s="10"/>
    </row>
    <row r="13" spans="1:10" ht="19.5" customHeight="1">
      <c r="A13" s="4" t="s">
        <v>37</v>
      </c>
      <c r="B13" s="102" t="s">
        <v>209</v>
      </c>
      <c r="C13" s="5"/>
      <c r="D13" s="32"/>
      <c r="E13" s="6"/>
      <c r="F13" s="7">
        <v>4</v>
      </c>
      <c r="G13" s="13"/>
      <c r="H13" s="82"/>
      <c r="I13" s="83"/>
      <c r="J13" s="10"/>
    </row>
    <row r="14" spans="1:10" ht="19.5" customHeight="1">
      <c r="A14" s="4" t="s">
        <v>39</v>
      </c>
      <c r="B14" s="102" t="s">
        <v>203</v>
      </c>
      <c r="C14" s="5"/>
      <c r="D14" s="32"/>
      <c r="E14" s="6"/>
      <c r="F14" s="7" t="s">
        <v>40</v>
      </c>
      <c r="G14" s="14"/>
      <c r="H14" s="82"/>
      <c r="I14" s="83"/>
      <c r="J14" s="10"/>
    </row>
    <row r="15" spans="1:10" ht="19.5" customHeight="1">
      <c r="A15" s="4" t="s">
        <v>42</v>
      </c>
      <c r="B15" s="102" t="s">
        <v>210</v>
      </c>
      <c r="C15" s="5"/>
      <c r="D15" s="32"/>
      <c r="E15" s="6"/>
      <c r="F15" s="7" t="s">
        <v>44</v>
      </c>
      <c r="G15" s="13"/>
      <c r="H15" s="82"/>
      <c r="I15" s="83"/>
      <c r="J15" s="10"/>
    </row>
    <row r="16" spans="1:10" ht="19.5" customHeight="1">
      <c r="A16" s="4" t="s">
        <v>46</v>
      </c>
      <c r="B16" s="3" t="s">
        <v>43</v>
      </c>
      <c r="C16" s="33"/>
      <c r="D16" s="5">
        <v>83417</v>
      </c>
      <c r="E16" s="6"/>
      <c r="F16" s="7" t="s">
        <v>48</v>
      </c>
      <c r="G16" s="3" t="s">
        <v>49</v>
      </c>
      <c r="H16" s="84"/>
      <c r="I16" s="82">
        <v>1320</v>
      </c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85"/>
      <c r="I17" s="82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4"/>
      <c r="I18" s="82">
        <v>300</v>
      </c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197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141975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68471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>
        <f>H14</f>
        <v>0</v>
      </c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746121</v>
      </c>
      <c r="E22" s="6" t="s">
        <v>71</v>
      </c>
      <c r="F22" s="7" t="s">
        <v>72</v>
      </c>
      <c r="G22" s="3" t="s">
        <v>73</v>
      </c>
      <c r="H22" s="34"/>
      <c r="I22" s="29">
        <f>H23+H24</f>
        <v>819625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'月報-3'!H23</f>
        <v>746121</v>
      </c>
      <c r="D23" s="29"/>
      <c r="E23" s="6"/>
      <c r="F23" s="7" t="s">
        <v>77</v>
      </c>
      <c r="G23" s="18" t="s">
        <v>76</v>
      </c>
      <c r="H23" s="30">
        <f>D20+C23-I20</f>
        <v>819625</v>
      </c>
      <c r="I23" s="35"/>
      <c r="J23" s="10" t="s">
        <v>78</v>
      </c>
    </row>
    <row r="24" spans="1:10" ht="19.5" customHeight="1">
      <c r="A24" s="4" t="s">
        <v>212</v>
      </c>
      <c r="B24" s="18" t="s">
        <v>41</v>
      </c>
      <c r="C24" s="30">
        <f>'月報-3'!H24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213</v>
      </c>
      <c r="B25" s="3" t="s">
        <v>81</v>
      </c>
      <c r="C25" s="27"/>
      <c r="D25" s="29">
        <f>SUM(D20:D22)</f>
        <v>888096</v>
      </c>
      <c r="E25" s="6" t="s">
        <v>82</v>
      </c>
      <c r="F25" s="7"/>
      <c r="G25" s="3" t="s">
        <v>81</v>
      </c>
      <c r="H25" s="34"/>
      <c r="I25" s="29">
        <f>SUM(I20:I22)</f>
        <v>888096</v>
      </c>
      <c r="J25" s="10" t="s">
        <v>83</v>
      </c>
    </row>
    <row r="26" spans="1:5" ht="19.5" customHeight="1">
      <c r="A26" s="4"/>
      <c r="B26" s="87"/>
      <c r="E26" s="20"/>
    </row>
    <row r="27" spans="2:9" ht="15.75" customHeight="1">
      <c r="B27" s="86"/>
      <c r="C27" s="26"/>
      <c r="E27" s="1" t="s">
        <v>90</v>
      </c>
      <c r="I27" s="1" t="s">
        <v>91</v>
      </c>
    </row>
    <row r="28" spans="1:2" ht="19.5" customHeight="1">
      <c r="A28" s="22" t="s">
        <v>89</v>
      </c>
      <c r="B28" s="86"/>
    </row>
    <row r="29" spans="1:2" ht="13.5" customHeight="1">
      <c r="A29" s="21" t="s">
        <v>188</v>
      </c>
      <c r="B29" s="86"/>
    </row>
    <row r="30" spans="2:5" ht="19.5" customHeight="1">
      <c r="B30" s="154"/>
      <c r="C30" s="155"/>
      <c r="D30" s="156"/>
      <c r="E30" s="156"/>
    </row>
    <row r="31" spans="2:5" ht="17.25" customHeight="1">
      <c r="B31" s="86"/>
      <c r="C31" s="88"/>
      <c r="D31" s="20"/>
      <c r="E31" s="20"/>
    </row>
    <row r="32" spans="2:5" ht="15.75" customHeight="1">
      <c r="B32" s="86"/>
      <c r="C32" s="88"/>
      <c r="D32" s="20"/>
      <c r="E32" s="20"/>
    </row>
    <row r="33" spans="3:5" ht="13.5" customHeight="1">
      <c r="C33" s="88"/>
      <c r="D33" s="20"/>
      <c r="E33" s="20"/>
    </row>
  </sheetData>
  <sheetProtection/>
  <mergeCells count="7">
    <mergeCell ref="B30:E30"/>
    <mergeCell ref="A5:B5"/>
    <mergeCell ref="F5:G5"/>
    <mergeCell ref="B1:D1"/>
    <mergeCell ref="B3:J3"/>
    <mergeCell ref="A4:E4"/>
    <mergeCell ref="F4:J4"/>
  </mergeCells>
  <printOptions horizontalCentered="1" verticalCentered="1"/>
  <pageMargins left="0.35433070866141736" right="0.35433070866141736" top="0.3937007874015748" bottom="0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I18" sqref="I18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ht="19.5" customHeight="1">
      <c r="B1" s="149" t="s">
        <v>92</v>
      </c>
      <c r="C1" s="150"/>
      <c r="D1" s="151"/>
    </row>
    <row r="3" spans="1:10" ht="19.5" customHeight="1">
      <c r="A3" s="1" t="s">
        <v>0</v>
      </c>
      <c r="B3" s="132" t="str">
        <f>CONCATENATE('月報-1'!C2,'月報-1'!F2,"年5月份學生午餐費收支結算表")</f>
        <v>臺南市立山上國民中學110年5月份學生午餐費收支結算表</v>
      </c>
      <c r="C3" s="132"/>
      <c r="D3" s="132"/>
      <c r="E3" s="132"/>
      <c r="F3" s="132"/>
      <c r="G3" s="132"/>
      <c r="H3" s="132"/>
      <c r="I3" s="132"/>
      <c r="J3" s="132"/>
    </row>
    <row r="4" spans="1:10" ht="19.5" customHeight="1">
      <c r="A4" s="133" t="s">
        <v>94</v>
      </c>
      <c r="B4" s="152"/>
      <c r="C4" s="152"/>
      <c r="D4" s="152"/>
      <c r="E4" s="147"/>
      <c r="F4" s="133" t="s">
        <v>2</v>
      </c>
      <c r="G4" s="153"/>
      <c r="H4" s="153"/>
      <c r="I4" s="153"/>
      <c r="J4" s="148"/>
    </row>
    <row r="5" spans="1:10" ht="19.5" customHeight="1">
      <c r="A5" s="133" t="s">
        <v>3</v>
      </c>
      <c r="B5" s="147"/>
      <c r="C5" s="2" t="s">
        <v>4</v>
      </c>
      <c r="D5" s="3" t="s">
        <v>5</v>
      </c>
      <c r="E5" s="2" t="s">
        <v>6</v>
      </c>
      <c r="F5" s="133" t="s">
        <v>7</v>
      </c>
      <c r="G5" s="148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5700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31"/>
      <c r="D7" s="5" t="s">
        <v>187</v>
      </c>
      <c r="E7" s="6"/>
      <c r="F7" s="7" t="s">
        <v>15</v>
      </c>
      <c r="G7" s="3" t="s">
        <v>16</v>
      </c>
      <c r="H7" s="8"/>
      <c r="I7" s="5">
        <v>31542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/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SUM(C11:C14)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20005</v>
      </c>
      <c r="J10" s="10" t="s">
        <v>30</v>
      </c>
    </row>
    <row r="11" spans="1:10" ht="19.5" customHeight="1">
      <c r="A11" s="4" t="s">
        <v>31</v>
      </c>
      <c r="B11" s="102" t="s">
        <v>201</v>
      </c>
      <c r="C11" s="5"/>
      <c r="D11" s="32"/>
      <c r="E11" s="6"/>
      <c r="F11" s="7" t="s">
        <v>32</v>
      </c>
      <c r="G11" s="60" t="s">
        <v>206</v>
      </c>
      <c r="H11" s="5">
        <v>20005</v>
      </c>
      <c r="I11" s="37"/>
      <c r="J11" s="10"/>
    </row>
    <row r="12" spans="1:10" ht="19.5" customHeight="1">
      <c r="A12" s="4" t="s">
        <v>34</v>
      </c>
      <c r="B12" s="102" t="s">
        <v>202</v>
      </c>
      <c r="C12" s="5"/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02" t="s">
        <v>209</v>
      </c>
      <c r="C13" s="5"/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02" t="s">
        <v>203</v>
      </c>
      <c r="C14" s="5"/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02" t="s">
        <v>210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/>
      <c r="E16" s="6"/>
      <c r="F16" s="7" t="s">
        <v>48</v>
      </c>
      <c r="G16" s="3" t="s">
        <v>49</v>
      </c>
      <c r="H16" s="8"/>
      <c r="I16" s="5">
        <v>1200</v>
      </c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197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5700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52747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>
        <f>H14</f>
        <v>0</v>
      </c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819625</v>
      </c>
      <c r="E22" s="6" t="s">
        <v>71</v>
      </c>
      <c r="F22" s="7" t="s">
        <v>72</v>
      </c>
      <c r="G22" s="3" t="s">
        <v>73</v>
      </c>
      <c r="H22" s="34"/>
      <c r="I22" s="29">
        <f>H23+H24</f>
        <v>772578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'月報-4'!H23</f>
        <v>819625</v>
      </c>
      <c r="D23" s="29"/>
      <c r="E23" s="6"/>
      <c r="F23" s="7" t="s">
        <v>77</v>
      </c>
      <c r="G23" s="18" t="s">
        <v>76</v>
      </c>
      <c r="H23" s="30">
        <f>D20+C23-I20</f>
        <v>772578</v>
      </c>
      <c r="I23" s="35"/>
      <c r="J23" s="10" t="s">
        <v>78</v>
      </c>
    </row>
    <row r="24" spans="1:10" ht="19.5" customHeight="1">
      <c r="A24" s="4" t="s">
        <v>212</v>
      </c>
      <c r="B24" s="18" t="s">
        <v>41</v>
      </c>
      <c r="C24" s="30">
        <f>'月報-4'!H24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213</v>
      </c>
      <c r="B25" s="3" t="s">
        <v>81</v>
      </c>
      <c r="C25" s="27"/>
      <c r="D25" s="29">
        <f>SUM(D20:D22)</f>
        <v>825325</v>
      </c>
      <c r="E25" s="6" t="s">
        <v>82</v>
      </c>
      <c r="F25" s="7"/>
      <c r="G25" s="3" t="s">
        <v>81</v>
      </c>
      <c r="H25" s="34"/>
      <c r="I25" s="29">
        <f>SUM(I20:I22)</f>
        <v>825325</v>
      </c>
      <c r="J25" s="10" t="s">
        <v>83</v>
      </c>
    </row>
    <row r="26" spans="1:5" ht="19.5" customHeight="1">
      <c r="A26" s="4"/>
      <c r="B26" s="105"/>
      <c r="E26" s="20"/>
    </row>
    <row r="27" spans="1:2" ht="19.5" customHeight="1">
      <c r="A27" s="105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9" ht="19.5" customHeight="1">
      <c r="A29" s="21" t="s">
        <v>87</v>
      </c>
      <c r="C29" s="26"/>
      <c r="E29" s="1" t="s">
        <v>90</v>
      </c>
      <c r="I29" s="1" t="s">
        <v>91</v>
      </c>
    </row>
    <row r="30" ht="19.5" customHeight="1">
      <c r="A30" s="22" t="s">
        <v>89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L13" sqref="L13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3.75390625" style="1" customWidth="1"/>
    <col min="11" max="16384" width="9.00390625" style="1" customWidth="1"/>
  </cols>
  <sheetData>
    <row r="1" spans="2:4" ht="19.5" customHeight="1">
      <c r="B1" s="149" t="s">
        <v>92</v>
      </c>
      <c r="C1" s="150"/>
      <c r="D1" s="151"/>
    </row>
    <row r="3" spans="1:10" ht="19.5" customHeight="1">
      <c r="A3" s="1" t="s">
        <v>0</v>
      </c>
      <c r="B3" s="132" t="str">
        <f>CONCATENATE('月報-1'!C2,'月報-1'!F2,"年6月份學生午餐費收支結算表")</f>
        <v>臺南市立山上國民中學110年6月份學生午餐費收支結算表</v>
      </c>
      <c r="C3" s="132"/>
      <c r="D3" s="132"/>
      <c r="E3" s="132"/>
      <c r="F3" s="132"/>
      <c r="G3" s="132"/>
      <c r="H3" s="132"/>
      <c r="I3" s="132"/>
      <c r="J3" s="132"/>
    </row>
    <row r="4" spans="1:10" ht="19.5" customHeight="1">
      <c r="A4" s="133" t="s">
        <v>94</v>
      </c>
      <c r="B4" s="152"/>
      <c r="C4" s="152"/>
      <c r="D4" s="152"/>
      <c r="E4" s="147"/>
      <c r="F4" s="133" t="s">
        <v>2</v>
      </c>
      <c r="G4" s="153"/>
      <c r="H4" s="153"/>
      <c r="I4" s="153"/>
      <c r="J4" s="148"/>
    </row>
    <row r="5" spans="1:10" ht="19.5" customHeight="1">
      <c r="A5" s="133" t="s">
        <v>3</v>
      </c>
      <c r="B5" s="147"/>
      <c r="C5" s="2" t="s">
        <v>4</v>
      </c>
      <c r="D5" s="3" t="s">
        <v>5</v>
      </c>
      <c r="E5" s="2" t="s">
        <v>6</v>
      </c>
      <c r="F5" s="133" t="s">
        <v>7</v>
      </c>
      <c r="G5" s="148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1802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5"/>
      <c r="D7" s="5"/>
      <c r="E7" s="6"/>
      <c r="F7" s="7" t="s">
        <v>15</v>
      </c>
      <c r="G7" s="3" t="s">
        <v>16</v>
      </c>
      <c r="H7" s="8"/>
      <c r="I7" s="5">
        <v>48201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>
        <v>2890</v>
      </c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>
        <v>641</v>
      </c>
      <c r="J9" s="10"/>
    </row>
    <row r="10" spans="1:10" ht="19.5" customHeight="1">
      <c r="A10" s="4" t="s">
        <v>25</v>
      </c>
      <c r="B10" s="3" t="s">
        <v>26</v>
      </c>
      <c r="C10" s="5"/>
      <c r="D10" s="28">
        <f>SUM(C11:C15)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20600</v>
      </c>
      <c r="J10" s="10" t="s">
        <v>30</v>
      </c>
    </row>
    <row r="11" spans="1:10" ht="19.5" customHeight="1">
      <c r="A11" s="4" t="s">
        <v>31</v>
      </c>
      <c r="B11" s="102" t="s">
        <v>201</v>
      </c>
      <c r="C11" s="5"/>
      <c r="D11" s="32"/>
      <c r="E11" s="6"/>
      <c r="F11" s="7" t="s">
        <v>32</v>
      </c>
      <c r="G11" s="60" t="s">
        <v>206</v>
      </c>
      <c r="H11" s="5">
        <v>20600</v>
      </c>
      <c r="I11" s="37"/>
      <c r="J11" s="10"/>
    </row>
    <row r="12" spans="1:10" ht="19.5" customHeight="1">
      <c r="A12" s="4" t="s">
        <v>34</v>
      </c>
      <c r="B12" s="102" t="s">
        <v>202</v>
      </c>
      <c r="C12" s="5"/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02" t="s">
        <v>209</v>
      </c>
      <c r="C13" s="5"/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02" t="s">
        <v>203</v>
      </c>
      <c r="C14" s="5"/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02" t="s">
        <v>210</v>
      </c>
      <c r="C15" s="32"/>
      <c r="D15" s="55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5"/>
      <c r="D16" s="5"/>
      <c r="E16" s="6"/>
      <c r="F16" s="7" t="s">
        <v>48</v>
      </c>
      <c r="G16" s="3" t="s">
        <v>49</v>
      </c>
      <c r="H16" s="8"/>
      <c r="I16" s="5">
        <v>1200</v>
      </c>
      <c r="J16" s="10"/>
    </row>
    <row r="17" spans="1:10" ht="19.5" customHeight="1">
      <c r="A17" s="4" t="s">
        <v>50</v>
      </c>
      <c r="B17" s="3" t="s">
        <v>47</v>
      </c>
      <c r="C17" s="5"/>
      <c r="D17" s="5">
        <v>211</v>
      </c>
      <c r="E17" s="6"/>
      <c r="F17" s="7" t="s">
        <v>51</v>
      </c>
      <c r="G17" s="15" t="s">
        <v>52</v>
      </c>
      <c r="H17" s="16"/>
      <c r="I17" s="5">
        <v>4500</v>
      </c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197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2013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78032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772578</v>
      </c>
      <c r="E22" s="6" t="s">
        <v>71</v>
      </c>
      <c r="F22" s="7" t="s">
        <v>72</v>
      </c>
      <c r="G22" s="3" t="s">
        <v>73</v>
      </c>
      <c r="H22" s="34"/>
      <c r="I22" s="29">
        <f>H23+H24</f>
        <v>696559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'月報-5'!H23</f>
        <v>772578</v>
      </c>
      <c r="D23" s="29"/>
      <c r="E23" s="6"/>
      <c r="F23" s="7" t="s">
        <v>77</v>
      </c>
      <c r="G23" s="18" t="s">
        <v>76</v>
      </c>
      <c r="H23" s="30">
        <f>D20+C23-I20</f>
        <v>696559</v>
      </c>
      <c r="I23" s="35"/>
      <c r="J23" s="10" t="s">
        <v>78</v>
      </c>
    </row>
    <row r="24" spans="1:10" ht="19.5" customHeight="1">
      <c r="A24" s="4" t="s">
        <v>212</v>
      </c>
      <c r="B24" s="18" t="s">
        <v>41</v>
      </c>
      <c r="C24" s="30">
        <f>'月報-5'!H24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213</v>
      </c>
      <c r="B25" s="3" t="s">
        <v>81</v>
      </c>
      <c r="C25" s="27"/>
      <c r="D25" s="29">
        <f>SUM(D20:D22)</f>
        <v>774591</v>
      </c>
      <c r="E25" s="6" t="s">
        <v>82</v>
      </c>
      <c r="F25" s="7"/>
      <c r="G25" s="3" t="s">
        <v>81</v>
      </c>
      <c r="H25" s="34"/>
      <c r="I25" s="29">
        <f>SUM(I20:I22)</f>
        <v>774591</v>
      </c>
      <c r="J25" s="10" t="s">
        <v>83</v>
      </c>
    </row>
    <row r="26" spans="1:5" ht="19.5" customHeight="1">
      <c r="A26" s="4"/>
      <c r="B26" s="105"/>
      <c r="E26" s="20"/>
    </row>
    <row r="27" spans="1:2" ht="19.5" customHeight="1">
      <c r="A27" s="105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9" ht="19.5" customHeight="1">
      <c r="A29" s="21" t="s">
        <v>87</v>
      </c>
      <c r="C29" s="26"/>
      <c r="E29" s="1" t="s">
        <v>90</v>
      </c>
      <c r="I29" s="1" t="s">
        <v>91</v>
      </c>
    </row>
    <row r="30" ht="19.5" customHeight="1">
      <c r="A30" s="22" t="s">
        <v>89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4">
      <selection activeCell="E17" sqref="E17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ht="19.5" customHeight="1">
      <c r="B1" s="149" t="s">
        <v>92</v>
      </c>
      <c r="C1" s="150"/>
      <c r="D1" s="151"/>
    </row>
    <row r="3" spans="1:10" ht="19.5" customHeight="1">
      <c r="A3" s="1" t="s">
        <v>0</v>
      </c>
      <c r="B3" s="132" t="str">
        <f>CONCATENATE('月報-1'!C2,'月報-1'!F2,"年7月份學生午餐費收支結算表")</f>
        <v>臺南市立山上國民中學110年7月份學生午餐費收支結算表</v>
      </c>
      <c r="C3" s="132"/>
      <c r="D3" s="132"/>
      <c r="E3" s="132"/>
      <c r="F3" s="132"/>
      <c r="G3" s="132"/>
      <c r="H3" s="132"/>
      <c r="I3" s="132"/>
      <c r="J3" s="132"/>
    </row>
    <row r="4" spans="1:10" ht="19.5" customHeight="1">
      <c r="A4" s="133" t="s">
        <v>94</v>
      </c>
      <c r="B4" s="152"/>
      <c r="C4" s="152"/>
      <c r="D4" s="152"/>
      <c r="E4" s="147"/>
      <c r="F4" s="133" t="s">
        <v>2</v>
      </c>
      <c r="G4" s="153"/>
      <c r="H4" s="153"/>
      <c r="I4" s="153"/>
      <c r="J4" s="148"/>
    </row>
    <row r="5" spans="1:10" ht="19.5" customHeight="1">
      <c r="A5" s="133" t="s">
        <v>3</v>
      </c>
      <c r="B5" s="147"/>
      <c r="C5" s="2" t="s">
        <v>4</v>
      </c>
      <c r="D5" s="3" t="s">
        <v>5</v>
      </c>
      <c r="E5" s="2" t="s">
        <v>6</v>
      </c>
      <c r="F5" s="133" t="s">
        <v>7</v>
      </c>
      <c r="G5" s="148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/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31"/>
      <c r="D7" s="5"/>
      <c r="E7" s="6"/>
      <c r="F7" s="7" t="s">
        <v>15</v>
      </c>
      <c r="G7" s="3" t="s">
        <v>16</v>
      </c>
      <c r="H7" s="8"/>
      <c r="I7" s="5">
        <v>63833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>
        <v>200</v>
      </c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SUM(C11:C14)</f>
        <v>34377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30490</v>
      </c>
      <c r="J10" s="10" t="s">
        <v>30</v>
      </c>
    </row>
    <row r="11" spans="1:10" ht="19.5" customHeight="1">
      <c r="A11" s="4" t="s">
        <v>31</v>
      </c>
      <c r="B11" s="102" t="s">
        <v>201</v>
      </c>
      <c r="C11" s="5"/>
      <c r="D11" s="32"/>
      <c r="E11" s="6"/>
      <c r="F11" s="7" t="s">
        <v>32</v>
      </c>
      <c r="G11" s="60" t="s">
        <v>200</v>
      </c>
      <c r="H11" s="5">
        <v>30490</v>
      </c>
      <c r="I11" s="37"/>
      <c r="J11" s="10"/>
    </row>
    <row r="12" spans="1:10" ht="19.5" customHeight="1">
      <c r="A12" s="4" t="s">
        <v>34</v>
      </c>
      <c r="B12" s="102" t="s">
        <v>207</v>
      </c>
      <c r="C12" s="5">
        <v>15000</v>
      </c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02" t="s">
        <v>209</v>
      </c>
      <c r="C13" s="5">
        <v>19377</v>
      </c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02" t="s">
        <v>203</v>
      </c>
      <c r="C14" s="5"/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02" t="s">
        <v>210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/>
      <c r="E16" s="6"/>
      <c r="F16" s="7" t="s">
        <v>48</v>
      </c>
      <c r="G16" s="3" t="s">
        <v>49</v>
      </c>
      <c r="H16" s="8"/>
      <c r="I16" s="5">
        <v>1200</v>
      </c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197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34377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95723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696559</v>
      </c>
      <c r="E22" s="6" t="s">
        <v>71</v>
      </c>
      <c r="F22" s="7" t="s">
        <v>72</v>
      </c>
      <c r="G22" s="3" t="s">
        <v>73</v>
      </c>
      <c r="H22" s="34"/>
      <c r="I22" s="29">
        <f>H23+H24</f>
        <v>635213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'月報-6'!H23</f>
        <v>696559</v>
      </c>
      <c r="D23" s="29"/>
      <c r="E23" s="6"/>
      <c r="F23" s="7" t="s">
        <v>77</v>
      </c>
      <c r="G23" s="18" t="s">
        <v>76</v>
      </c>
      <c r="H23" s="30">
        <f>D20+C23-I20</f>
        <v>635213</v>
      </c>
      <c r="I23" s="35"/>
      <c r="J23" s="10" t="s">
        <v>78</v>
      </c>
    </row>
    <row r="24" spans="1:10" ht="19.5" customHeight="1">
      <c r="A24" s="4" t="s">
        <v>212</v>
      </c>
      <c r="B24" s="18" t="s">
        <v>41</v>
      </c>
      <c r="C24" s="30">
        <f>'月報-6'!H24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213</v>
      </c>
      <c r="B25" s="3" t="s">
        <v>81</v>
      </c>
      <c r="C25" s="27"/>
      <c r="D25" s="29">
        <f>SUM(D20:D22)</f>
        <v>730936</v>
      </c>
      <c r="E25" s="6" t="s">
        <v>82</v>
      </c>
      <c r="F25" s="7"/>
      <c r="G25" s="3" t="s">
        <v>81</v>
      </c>
      <c r="H25" s="34"/>
      <c r="I25" s="29">
        <f>SUM(I20:I22)</f>
        <v>730936</v>
      </c>
      <c r="J25" s="10" t="s">
        <v>83</v>
      </c>
    </row>
    <row r="26" spans="1:5" ht="19.5" customHeight="1">
      <c r="A26" s="4"/>
      <c r="B26" s="105"/>
      <c r="E26" s="20"/>
    </row>
    <row r="27" spans="1:2" ht="19.5" customHeight="1">
      <c r="A27" s="105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9" ht="19.5" customHeight="1">
      <c r="A29" s="21" t="s">
        <v>87</v>
      </c>
      <c r="C29" s="26"/>
      <c r="E29" s="1" t="s">
        <v>90</v>
      </c>
      <c r="I29" s="1" t="s">
        <v>91</v>
      </c>
    </row>
    <row r="30" ht="19.5" customHeight="1">
      <c r="A30" s="22" t="s">
        <v>89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K17" sqref="K17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ht="19.5" customHeight="1">
      <c r="B1" s="149" t="s">
        <v>92</v>
      </c>
      <c r="C1" s="150"/>
      <c r="D1" s="151"/>
    </row>
    <row r="3" spans="1:10" ht="17.25" customHeight="1">
      <c r="A3" s="1" t="s">
        <v>0</v>
      </c>
      <c r="B3" s="132" t="str">
        <f>CONCATENATE('月報-1'!C2,'月報-1'!F2,"年8月份學生午餐費收支結算表")</f>
        <v>臺南市立山上國民中學110年8月份學生午餐費收支結算表</v>
      </c>
      <c r="C3" s="132"/>
      <c r="D3" s="132"/>
      <c r="E3" s="132"/>
      <c r="F3" s="132"/>
      <c r="G3" s="132"/>
      <c r="H3" s="132"/>
      <c r="I3" s="132"/>
      <c r="J3" s="132"/>
    </row>
    <row r="4" spans="1:10" ht="19.5" customHeight="1">
      <c r="A4" s="133" t="s">
        <v>94</v>
      </c>
      <c r="B4" s="152"/>
      <c r="C4" s="152"/>
      <c r="D4" s="152"/>
      <c r="E4" s="147"/>
      <c r="F4" s="133" t="s">
        <v>2</v>
      </c>
      <c r="G4" s="153"/>
      <c r="H4" s="153"/>
      <c r="I4" s="153"/>
      <c r="J4" s="148"/>
    </row>
    <row r="5" spans="1:10" ht="19.5" customHeight="1">
      <c r="A5" s="133" t="s">
        <v>3</v>
      </c>
      <c r="B5" s="147"/>
      <c r="C5" s="2" t="s">
        <v>4</v>
      </c>
      <c r="D5" s="3" t="s">
        <v>5</v>
      </c>
      <c r="E5" s="2" t="s">
        <v>6</v>
      </c>
      <c r="F5" s="133" t="s">
        <v>7</v>
      </c>
      <c r="G5" s="148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6236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31"/>
      <c r="D7" s="5"/>
      <c r="E7" s="6"/>
      <c r="F7" s="7" t="s">
        <v>15</v>
      </c>
      <c r="G7" s="3" t="s">
        <v>16</v>
      </c>
      <c r="H7" s="8"/>
      <c r="I7" s="5">
        <v>14220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/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SUM(C11:C14)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0</v>
      </c>
      <c r="J10" s="10" t="s">
        <v>30</v>
      </c>
    </row>
    <row r="11" spans="1:10" ht="19.5" customHeight="1">
      <c r="A11" s="4" t="s">
        <v>31</v>
      </c>
      <c r="B11" s="102" t="s">
        <v>201</v>
      </c>
      <c r="C11" s="5"/>
      <c r="D11" s="32"/>
      <c r="E11" s="6"/>
      <c r="F11" s="7" t="s">
        <v>32</v>
      </c>
      <c r="G11" s="60" t="s">
        <v>33</v>
      </c>
      <c r="H11" s="5"/>
      <c r="I11" s="37"/>
      <c r="J11" s="10"/>
    </row>
    <row r="12" spans="1:10" ht="19.5" customHeight="1">
      <c r="A12" s="4" t="s">
        <v>34</v>
      </c>
      <c r="B12" s="102" t="s">
        <v>202</v>
      </c>
      <c r="C12" s="5"/>
      <c r="D12" s="32"/>
      <c r="E12" s="6"/>
      <c r="F12" s="7" t="s">
        <v>35</v>
      </c>
      <c r="G12" s="13" t="s">
        <v>36</v>
      </c>
      <c r="H12" s="5"/>
      <c r="I12" s="37"/>
      <c r="J12" s="10"/>
    </row>
    <row r="13" spans="1:10" ht="19.5" customHeight="1">
      <c r="A13" s="4" t="s">
        <v>37</v>
      </c>
      <c r="B13" s="102" t="s">
        <v>209</v>
      </c>
      <c r="C13" s="5"/>
      <c r="D13" s="32"/>
      <c r="E13" s="6"/>
      <c r="F13" s="7" t="s">
        <v>38</v>
      </c>
      <c r="G13" s="13" t="s">
        <v>45</v>
      </c>
      <c r="H13" s="5"/>
      <c r="I13" s="37"/>
      <c r="J13" s="10"/>
    </row>
    <row r="14" spans="1:10" ht="19.5" customHeight="1">
      <c r="A14" s="4" t="s">
        <v>39</v>
      </c>
      <c r="B14" s="102" t="s">
        <v>203</v>
      </c>
      <c r="C14" s="5"/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02" t="s">
        <v>210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>
        <v>120</v>
      </c>
      <c r="E16" s="6"/>
      <c r="F16" s="7" t="s">
        <v>48</v>
      </c>
      <c r="G16" s="3" t="s">
        <v>49</v>
      </c>
      <c r="H16" s="8"/>
      <c r="I16" s="5"/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>
        <v>3500</v>
      </c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197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6356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17720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>
        <f>H14</f>
        <v>0</v>
      </c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635213</v>
      </c>
      <c r="E22" s="6" t="s">
        <v>71</v>
      </c>
      <c r="F22" s="7" t="s">
        <v>72</v>
      </c>
      <c r="G22" s="3" t="s">
        <v>73</v>
      </c>
      <c r="H22" s="34"/>
      <c r="I22" s="29">
        <f>H23+H24</f>
        <v>623849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'月報-7'!H23</f>
        <v>635213</v>
      </c>
      <c r="D23" s="29"/>
      <c r="E23" s="6"/>
      <c r="F23" s="7" t="s">
        <v>77</v>
      </c>
      <c r="G23" s="18" t="s">
        <v>76</v>
      </c>
      <c r="H23" s="30">
        <f>D20+C23-I20</f>
        <v>623849</v>
      </c>
      <c r="I23" s="35"/>
      <c r="J23" s="10" t="s">
        <v>78</v>
      </c>
    </row>
    <row r="24" spans="1:10" ht="19.5" customHeight="1">
      <c r="A24" s="4" t="s">
        <v>212</v>
      </c>
      <c r="B24" s="18" t="s">
        <v>41</v>
      </c>
      <c r="C24" s="30">
        <f>'月報-7'!H24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213</v>
      </c>
      <c r="B25" s="3" t="s">
        <v>81</v>
      </c>
      <c r="C25" s="27"/>
      <c r="D25" s="29">
        <f>SUM(D20:D22)</f>
        <v>641569</v>
      </c>
      <c r="E25" s="6" t="s">
        <v>82</v>
      </c>
      <c r="F25" s="7"/>
      <c r="G25" s="3" t="s">
        <v>81</v>
      </c>
      <c r="H25" s="34"/>
      <c r="I25" s="29">
        <f>SUM(I20:I22)</f>
        <v>641569</v>
      </c>
      <c r="J25" s="10" t="s">
        <v>83</v>
      </c>
    </row>
    <row r="26" spans="1:5" ht="19.5" customHeight="1">
      <c r="A26" s="4"/>
      <c r="B26" s="105"/>
      <c r="E26" s="20"/>
    </row>
    <row r="27" spans="1:2" ht="19.5" customHeight="1">
      <c r="A27" s="105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7" ht="19.5" customHeight="1">
      <c r="A29" s="21" t="s">
        <v>87</v>
      </c>
      <c r="B29" s="23"/>
      <c r="C29" s="23"/>
      <c r="D29" s="23"/>
      <c r="E29" s="24"/>
      <c r="F29" s="23"/>
      <c r="G29" s="25"/>
    </row>
    <row r="30" spans="1:9" ht="15" customHeight="1">
      <c r="A30" s="22" t="s">
        <v>89</v>
      </c>
      <c r="C30" s="26"/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G28" sqref="G28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1.00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ht="19.5" customHeight="1">
      <c r="B1" s="149" t="s">
        <v>92</v>
      </c>
      <c r="C1" s="150"/>
      <c r="D1" s="151"/>
    </row>
    <row r="3" spans="1:10" ht="19.5" customHeight="1">
      <c r="A3" s="1" t="s">
        <v>0</v>
      </c>
      <c r="B3" s="132" t="str">
        <f>CONCATENATE('月報-1'!C2,'月報-1'!F2,"年9月份學生午餐費收支結算表")</f>
        <v>臺南市立山上國民中學110年9月份學生午餐費收支結算表</v>
      </c>
      <c r="C3" s="132"/>
      <c r="D3" s="132"/>
      <c r="E3" s="132"/>
      <c r="F3" s="132"/>
      <c r="G3" s="132"/>
      <c r="H3" s="132"/>
      <c r="I3" s="132"/>
      <c r="J3" s="132"/>
    </row>
    <row r="4" spans="1:10" ht="19.5" customHeight="1">
      <c r="A4" s="133" t="s">
        <v>94</v>
      </c>
      <c r="B4" s="152"/>
      <c r="C4" s="152"/>
      <c r="D4" s="152"/>
      <c r="E4" s="147"/>
      <c r="F4" s="133" t="s">
        <v>2</v>
      </c>
      <c r="G4" s="153"/>
      <c r="H4" s="153"/>
      <c r="I4" s="153"/>
      <c r="J4" s="148"/>
    </row>
    <row r="5" spans="1:10" ht="19.5" customHeight="1">
      <c r="A5" s="133" t="s">
        <v>3</v>
      </c>
      <c r="B5" s="147"/>
      <c r="C5" s="2" t="s">
        <v>4</v>
      </c>
      <c r="D5" s="3" t="s">
        <v>5</v>
      </c>
      <c r="E5" s="2" t="s">
        <v>6</v>
      </c>
      <c r="F5" s="133" t="s">
        <v>7</v>
      </c>
      <c r="G5" s="148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55872</v>
      </c>
      <c r="E6" s="6"/>
      <c r="F6" s="7" t="s">
        <v>11</v>
      </c>
      <c r="G6" s="3" t="s">
        <v>12</v>
      </c>
      <c r="H6" s="8"/>
      <c r="I6" s="5">
        <v>3117</v>
      </c>
      <c r="J6" s="10"/>
    </row>
    <row r="7" spans="1:10" ht="19.5" customHeight="1">
      <c r="A7" s="4" t="s">
        <v>13</v>
      </c>
      <c r="B7" s="11" t="s">
        <v>14</v>
      </c>
      <c r="C7" s="31"/>
      <c r="D7" s="5"/>
      <c r="E7" s="6"/>
      <c r="F7" s="7" t="s">
        <v>15</v>
      </c>
      <c r="G7" s="3" t="s">
        <v>16</v>
      </c>
      <c r="H7" s="8"/>
      <c r="I7" s="5">
        <v>24673</v>
      </c>
      <c r="J7" s="10"/>
    </row>
    <row r="8" spans="1:10" ht="19.5" customHeight="1">
      <c r="A8" s="4" t="s">
        <v>17</v>
      </c>
      <c r="B8" s="3" t="s">
        <v>18</v>
      </c>
      <c r="C8" s="5"/>
      <c r="D8" s="5"/>
      <c r="E8" s="6"/>
      <c r="F8" s="7" t="s">
        <v>19</v>
      </c>
      <c r="G8" s="3" t="s">
        <v>20</v>
      </c>
      <c r="H8" s="8"/>
      <c r="I8" s="5">
        <v>0</v>
      </c>
      <c r="J8" s="10"/>
    </row>
    <row r="9" spans="1:10" ht="19.5" customHeight="1">
      <c r="A9" s="4" t="s">
        <v>21</v>
      </c>
      <c r="B9" s="3" t="s">
        <v>22</v>
      </c>
      <c r="C9" s="5"/>
      <c r="D9" s="5"/>
      <c r="E9" s="6"/>
      <c r="F9" s="7" t="s">
        <v>23</v>
      </c>
      <c r="G9" s="3" t="s">
        <v>24</v>
      </c>
      <c r="H9" s="8"/>
      <c r="I9" s="5">
        <v>2577</v>
      </c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SUM(C11:C14)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3878</v>
      </c>
      <c r="J10" s="10" t="s">
        <v>30</v>
      </c>
    </row>
    <row r="11" spans="1:10" ht="19.5" customHeight="1">
      <c r="A11" s="4" t="s">
        <v>31</v>
      </c>
      <c r="B11" s="102" t="s">
        <v>201</v>
      </c>
      <c r="C11" s="5"/>
      <c r="D11" s="32"/>
      <c r="E11" s="6"/>
      <c r="F11" s="7" t="s">
        <v>32</v>
      </c>
      <c r="G11" s="106" t="s">
        <v>200</v>
      </c>
      <c r="H11" s="37">
        <v>3878</v>
      </c>
      <c r="I11" s="55"/>
      <c r="J11" s="10"/>
    </row>
    <row r="12" spans="1:10" ht="19.5" customHeight="1">
      <c r="A12" s="4" t="s">
        <v>34</v>
      </c>
      <c r="B12" s="102" t="s">
        <v>202</v>
      </c>
      <c r="C12" s="5"/>
      <c r="D12" s="32"/>
      <c r="E12" s="6"/>
      <c r="F12" s="7" t="s">
        <v>35</v>
      </c>
      <c r="G12" s="13"/>
      <c r="H12" s="37"/>
      <c r="I12" s="55"/>
      <c r="J12" s="10"/>
    </row>
    <row r="13" spans="1:10" ht="19.5" customHeight="1">
      <c r="A13" s="4" t="s">
        <v>37</v>
      </c>
      <c r="B13" s="102" t="s">
        <v>209</v>
      </c>
      <c r="C13" s="5"/>
      <c r="D13" s="32"/>
      <c r="E13" s="6"/>
      <c r="F13" s="7" t="s">
        <v>38</v>
      </c>
      <c r="G13" s="13"/>
      <c r="H13" s="37"/>
      <c r="I13" s="55"/>
      <c r="J13" s="10"/>
    </row>
    <row r="14" spans="1:10" ht="19.5" customHeight="1">
      <c r="A14" s="4" t="s">
        <v>39</v>
      </c>
      <c r="B14" s="102" t="s">
        <v>203</v>
      </c>
      <c r="C14" s="5"/>
      <c r="D14" s="32"/>
      <c r="E14" s="6"/>
      <c r="F14" s="7" t="s">
        <v>40</v>
      </c>
      <c r="G14" s="14"/>
      <c r="H14" s="37"/>
      <c r="I14" s="55"/>
      <c r="J14" s="10"/>
    </row>
    <row r="15" spans="1:10" ht="19.5" customHeight="1">
      <c r="A15" s="4" t="s">
        <v>42</v>
      </c>
      <c r="B15" s="102" t="s">
        <v>210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/>
      <c r="E16" s="6"/>
      <c r="F16" s="7" t="s">
        <v>48</v>
      </c>
      <c r="G16" s="3" t="s">
        <v>49</v>
      </c>
      <c r="H16" s="8"/>
      <c r="I16" s="5">
        <v>1200</v>
      </c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5">
        <v>12000</v>
      </c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>
        <v>570</v>
      </c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197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55872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48015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623849</v>
      </c>
      <c r="E22" s="6" t="s">
        <v>71</v>
      </c>
      <c r="F22" s="7" t="s">
        <v>72</v>
      </c>
      <c r="G22" s="3" t="s">
        <v>73</v>
      </c>
      <c r="H22" s="34"/>
      <c r="I22" s="29">
        <f>H23+H24</f>
        <v>631706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'月報-8'!H23</f>
        <v>623849</v>
      </c>
      <c r="D23" s="29"/>
      <c r="E23" s="6"/>
      <c r="F23" s="7" t="s">
        <v>77</v>
      </c>
      <c r="G23" s="18" t="s">
        <v>76</v>
      </c>
      <c r="H23" s="30">
        <f>D20+C23-I20</f>
        <v>631706</v>
      </c>
      <c r="I23" s="35"/>
      <c r="J23" s="10" t="s">
        <v>78</v>
      </c>
    </row>
    <row r="24" spans="1:10" ht="19.5" customHeight="1">
      <c r="A24" s="4" t="s">
        <v>212</v>
      </c>
      <c r="B24" s="18" t="s">
        <v>41</v>
      </c>
      <c r="C24" s="30">
        <f>'月報-8'!H24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213</v>
      </c>
      <c r="B25" s="3" t="s">
        <v>81</v>
      </c>
      <c r="C25" s="27"/>
      <c r="D25" s="29">
        <f>SUM(D20:D22)</f>
        <v>679721</v>
      </c>
      <c r="E25" s="6" t="s">
        <v>82</v>
      </c>
      <c r="F25" s="7"/>
      <c r="G25" s="3" t="s">
        <v>81</v>
      </c>
      <c r="H25" s="34"/>
      <c r="I25" s="29">
        <f>SUM(I20:I22)</f>
        <v>679721</v>
      </c>
      <c r="J25" s="10" t="s">
        <v>83</v>
      </c>
    </row>
    <row r="26" spans="1:5" ht="19.5" customHeight="1">
      <c r="A26" s="4"/>
      <c r="B26" s="105"/>
      <c r="E26" s="20"/>
    </row>
    <row r="27" spans="1:2" ht="19.5" customHeight="1">
      <c r="A27" s="105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7" ht="19.5" customHeight="1">
      <c r="A29" s="21" t="s">
        <v>87</v>
      </c>
      <c r="B29" s="23"/>
      <c r="C29" s="23"/>
      <c r="D29" s="23"/>
      <c r="E29" s="24"/>
      <c r="F29" s="23"/>
      <c r="G29" s="25"/>
    </row>
    <row r="30" spans="1:9" ht="12" customHeight="1">
      <c r="A30" s="22" t="s">
        <v>89</v>
      </c>
      <c r="C30" s="26"/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Win7User</cp:lastModifiedBy>
  <cp:lastPrinted>2021-03-10T08:48:23Z</cp:lastPrinted>
  <dcterms:created xsi:type="dcterms:W3CDTF">2005-07-05T00:55:53Z</dcterms:created>
  <dcterms:modified xsi:type="dcterms:W3CDTF">2021-05-03T08:39:53Z</dcterms:modified>
  <cp:category/>
  <cp:version/>
  <cp:contentType/>
  <cp:contentStatus/>
</cp:coreProperties>
</file>